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4069E6A5-E0DE-42AA-ACAF-A8111393EA50}" xr6:coauthVersionLast="43" xr6:coauthVersionMax="43" xr10:uidLastSave="{00000000-0000-0000-0000-000000000000}"/>
  <bookViews>
    <workbookView xWindow="-120" yWindow="-120" windowWidth="24240" windowHeight="13140" tabRatio="908" firstSheet="1" activeTab="1" xr2:uid="{00000000-000D-0000-FFFF-FFFF00000000}"/>
  </bookViews>
  <sheets>
    <sheet name="Contratado x Realizado" sheetId="22" state="hidden" r:id="rId1"/>
    <sheet name="1º e 2 Semestre (2)" sheetId="24" r:id="rId2"/>
  </sheets>
  <definedNames>
    <definedName name="_xlnm.Print_Area" localSheetId="0">'Contratado x Realizado'!$A$1:$Z$86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4" l="1"/>
  <c r="D15" i="24"/>
  <c r="C15" i="24"/>
  <c r="B15" i="24"/>
  <c r="E23" i="24"/>
  <c r="D23" i="24"/>
  <c r="C23" i="24"/>
  <c r="F23" i="24"/>
  <c r="E14" i="24"/>
  <c r="D14" i="24"/>
  <c r="C14" i="24"/>
  <c r="G14" i="24" s="1"/>
  <c r="B14" i="24"/>
  <c r="F14" i="24" s="1"/>
  <c r="G15" i="24" l="1"/>
  <c r="G23" i="24"/>
  <c r="B23" i="24"/>
  <c r="F15" i="24"/>
  <c r="Y54" i="22" l="1"/>
  <c r="Y57" i="22" s="1"/>
  <c r="Y55" i="22"/>
  <c r="Y75" i="22" l="1"/>
  <c r="X75" i="22"/>
  <c r="V75" i="22"/>
  <c r="Y71" i="22"/>
  <c r="Z71" i="22" s="1"/>
  <c r="X71" i="22"/>
  <c r="V71" i="22"/>
  <c r="U71" i="22"/>
  <c r="W71" i="22" s="1"/>
  <c r="T71" i="22"/>
  <c r="Q71" i="22"/>
  <c r="N71" i="22"/>
  <c r="K71" i="22"/>
  <c r="H71" i="22"/>
  <c r="E71" i="22"/>
  <c r="S66" i="22"/>
  <c r="R66" i="22"/>
  <c r="P66" i="22"/>
  <c r="O66" i="22"/>
  <c r="M66" i="22"/>
  <c r="L66" i="22"/>
  <c r="J66" i="22"/>
  <c r="I66" i="22"/>
  <c r="G66" i="22"/>
  <c r="F66" i="22"/>
  <c r="D66" i="22"/>
  <c r="V66" i="22" s="1"/>
  <c r="C66" i="22"/>
  <c r="Y65" i="22"/>
  <c r="X65" i="22"/>
  <c r="V65" i="22"/>
  <c r="U65" i="22"/>
  <c r="T65" i="22"/>
  <c r="Q65" i="22"/>
  <c r="N65" i="22"/>
  <c r="K65" i="22"/>
  <c r="H65" i="22"/>
  <c r="Y64" i="22"/>
  <c r="X64" i="22"/>
  <c r="Z64" i="22" s="1"/>
  <c r="V64" i="22"/>
  <c r="U64" i="22"/>
  <c r="T64" i="22"/>
  <c r="Q64" i="22"/>
  <c r="N64" i="22"/>
  <c r="K64" i="22"/>
  <c r="H64" i="22"/>
  <c r="Y63" i="22"/>
  <c r="Z63" i="22" s="1"/>
  <c r="X63" i="22"/>
  <c r="V63" i="22"/>
  <c r="U63" i="22"/>
  <c r="W63" i="22" s="1"/>
  <c r="T63" i="22"/>
  <c r="Q63" i="22"/>
  <c r="N63" i="22"/>
  <c r="K63" i="22"/>
  <c r="H63" i="22"/>
  <c r="E63" i="22"/>
  <c r="Y62" i="22"/>
  <c r="X62" i="22"/>
  <c r="V62" i="22"/>
  <c r="U62" i="22"/>
  <c r="T62" i="22"/>
  <c r="Q62" i="22"/>
  <c r="N62" i="22"/>
  <c r="K62" i="22"/>
  <c r="H62" i="22"/>
  <c r="E62" i="22"/>
  <c r="U57" i="22"/>
  <c r="S57" i="22"/>
  <c r="S80" i="22" s="1"/>
  <c r="R57" i="22"/>
  <c r="R80" i="22" s="1"/>
  <c r="P57" i="22"/>
  <c r="O57" i="22"/>
  <c r="O80" i="22" s="1"/>
  <c r="M57" i="22"/>
  <c r="M80" i="22" s="1"/>
  <c r="L57" i="22"/>
  <c r="L80" i="22" s="1"/>
  <c r="J57" i="22"/>
  <c r="J80" i="22" s="1"/>
  <c r="I57" i="22"/>
  <c r="I80" i="22" s="1"/>
  <c r="G57" i="22"/>
  <c r="G80" i="22" s="1"/>
  <c r="F57" i="22"/>
  <c r="D57" i="22"/>
  <c r="D80" i="22" s="1"/>
  <c r="C57" i="22"/>
  <c r="C80" i="22" s="1"/>
  <c r="X56" i="22"/>
  <c r="Z56" i="22" s="1"/>
  <c r="V56" i="22"/>
  <c r="W56" i="22" s="1"/>
  <c r="T56" i="22"/>
  <c r="Q56" i="22"/>
  <c r="N56" i="22"/>
  <c r="K56" i="22"/>
  <c r="H56" i="22"/>
  <c r="E56" i="22"/>
  <c r="X55" i="22"/>
  <c r="Z55" i="22" s="1"/>
  <c r="V55" i="22"/>
  <c r="W55" i="22" s="1"/>
  <c r="T55" i="22"/>
  <c r="Q55" i="22"/>
  <c r="N55" i="22"/>
  <c r="K55" i="22"/>
  <c r="H55" i="22"/>
  <c r="E55" i="22"/>
  <c r="X54" i="22"/>
  <c r="Z54" i="22" s="1"/>
  <c r="V54" i="22"/>
  <c r="T54" i="22"/>
  <c r="Q54" i="22"/>
  <c r="N54" i="22"/>
  <c r="K54" i="22"/>
  <c r="H54" i="22"/>
  <c r="E54" i="22"/>
  <c r="S50" i="22"/>
  <c r="S79" i="22" s="1"/>
  <c r="R50" i="22"/>
  <c r="R79" i="22" s="1"/>
  <c r="P50" i="22"/>
  <c r="O50" i="22"/>
  <c r="O79" i="22" s="1"/>
  <c r="M50" i="22"/>
  <c r="M79" i="22" s="1"/>
  <c r="L50" i="22"/>
  <c r="L79" i="22" s="1"/>
  <c r="J50" i="22"/>
  <c r="I50" i="22"/>
  <c r="I79" i="22" s="1"/>
  <c r="G50" i="22"/>
  <c r="G79" i="22" s="1"/>
  <c r="F50" i="22"/>
  <c r="F79" i="22" s="1"/>
  <c r="D50" i="22"/>
  <c r="C50" i="22"/>
  <c r="C79" i="22" s="1"/>
  <c r="X79" i="22" s="1"/>
  <c r="Y49" i="22"/>
  <c r="X49" i="22"/>
  <c r="Z49" i="22" s="1"/>
  <c r="V49" i="22"/>
  <c r="U49" i="22"/>
  <c r="T49" i="22"/>
  <c r="Q49" i="22"/>
  <c r="N49" i="22"/>
  <c r="K49" i="22"/>
  <c r="H49" i="22"/>
  <c r="E49" i="22"/>
  <c r="Y48" i="22"/>
  <c r="X48" i="22"/>
  <c r="Z48" i="22" s="1"/>
  <c r="V48" i="22"/>
  <c r="U48" i="22"/>
  <c r="T48" i="22"/>
  <c r="Q48" i="22"/>
  <c r="N48" i="22"/>
  <c r="K48" i="22"/>
  <c r="H48" i="22"/>
  <c r="E48" i="22"/>
  <c r="Y47" i="22"/>
  <c r="X47" i="22"/>
  <c r="V47" i="22"/>
  <c r="U47" i="22"/>
  <c r="T47" i="22"/>
  <c r="Q47" i="22"/>
  <c r="N47" i="22"/>
  <c r="K47" i="22"/>
  <c r="H47" i="22"/>
  <c r="E47" i="22"/>
  <c r="Y35" i="22"/>
  <c r="X35" i="22"/>
  <c r="V35" i="22"/>
  <c r="U35" i="22"/>
  <c r="T35" i="22"/>
  <c r="Q35" i="22"/>
  <c r="N35" i="22"/>
  <c r="K35" i="22"/>
  <c r="H35" i="22"/>
  <c r="E35" i="22"/>
  <c r="Y31" i="22"/>
  <c r="X31" i="22"/>
  <c r="V31" i="22"/>
  <c r="U31" i="22"/>
  <c r="T31" i="22"/>
  <c r="Q31" i="22"/>
  <c r="N31" i="22"/>
  <c r="K31" i="22"/>
  <c r="H31" i="22"/>
  <c r="E31" i="22"/>
  <c r="S26" i="22"/>
  <c r="R26" i="22"/>
  <c r="P26" i="22"/>
  <c r="O26" i="22"/>
  <c r="M26" i="22"/>
  <c r="L26" i="22"/>
  <c r="J26" i="22"/>
  <c r="I26" i="22"/>
  <c r="G26" i="22"/>
  <c r="F26" i="22"/>
  <c r="D26" i="22"/>
  <c r="V26" i="22" s="1"/>
  <c r="C26" i="22"/>
  <c r="U26" i="22" s="1"/>
  <c r="Y25" i="22"/>
  <c r="X25" i="22"/>
  <c r="V25" i="22"/>
  <c r="U25" i="22"/>
  <c r="K25" i="22"/>
  <c r="H25" i="22"/>
  <c r="E25" i="22"/>
  <c r="Y24" i="22"/>
  <c r="X24" i="22"/>
  <c r="V24" i="22"/>
  <c r="U24" i="22"/>
  <c r="K24" i="22"/>
  <c r="H24" i="22"/>
  <c r="E24" i="22"/>
  <c r="Y23" i="22"/>
  <c r="X23" i="22"/>
  <c r="V23" i="22"/>
  <c r="U23" i="22"/>
  <c r="T23" i="22"/>
  <c r="Q23" i="22"/>
  <c r="N23" i="22"/>
  <c r="K23" i="22"/>
  <c r="H23" i="22"/>
  <c r="E23" i="22"/>
  <c r="Y22" i="22"/>
  <c r="X22" i="22"/>
  <c r="X26" i="22" s="1"/>
  <c r="V22" i="22"/>
  <c r="U22" i="22"/>
  <c r="T22" i="22"/>
  <c r="Q22" i="22"/>
  <c r="N22" i="22"/>
  <c r="K22" i="22"/>
  <c r="H22" i="22"/>
  <c r="E22" i="22"/>
  <c r="S17" i="22"/>
  <c r="R17" i="22"/>
  <c r="R40" i="22" s="1"/>
  <c r="R86" i="22" s="1"/>
  <c r="P17" i="22"/>
  <c r="P40" i="22" s="1"/>
  <c r="O17" i="22"/>
  <c r="O40" i="22" s="1"/>
  <c r="O86" i="22" s="1"/>
  <c r="M17" i="22"/>
  <c r="L17" i="22"/>
  <c r="L40" i="22" s="1"/>
  <c r="L86" i="22" s="1"/>
  <c r="J17" i="22"/>
  <c r="J40" i="22" s="1"/>
  <c r="J86" i="22" s="1"/>
  <c r="K86" i="22" s="1"/>
  <c r="I17" i="22"/>
  <c r="I40" i="22" s="1"/>
  <c r="I86" i="22" s="1"/>
  <c r="G17" i="22"/>
  <c r="F17" i="22"/>
  <c r="F40" i="22" s="1"/>
  <c r="D17" i="22"/>
  <c r="D40" i="22" s="1"/>
  <c r="D86" i="22" s="1"/>
  <c r="C17" i="22"/>
  <c r="X17" i="22" s="1"/>
  <c r="Y16" i="22"/>
  <c r="X16" i="22"/>
  <c r="V16" i="22"/>
  <c r="U16" i="22"/>
  <c r="T16" i="22"/>
  <c r="Q16" i="22"/>
  <c r="N16" i="22"/>
  <c r="K16" i="22"/>
  <c r="H16" i="22"/>
  <c r="E16" i="22"/>
  <c r="Y15" i="22"/>
  <c r="X15" i="22"/>
  <c r="V15" i="22"/>
  <c r="U15" i="22"/>
  <c r="T15" i="22"/>
  <c r="Q15" i="22"/>
  <c r="N15" i="22"/>
  <c r="K15" i="22"/>
  <c r="H15" i="22"/>
  <c r="E15" i="22"/>
  <c r="Y14" i="22"/>
  <c r="X14" i="22"/>
  <c r="V14" i="22"/>
  <c r="V17" i="22" s="1"/>
  <c r="U14" i="22"/>
  <c r="U17" i="22" s="1"/>
  <c r="T14" i="22"/>
  <c r="Q14" i="22"/>
  <c r="N14" i="22"/>
  <c r="K14" i="22"/>
  <c r="H14" i="22"/>
  <c r="E14" i="22"/>
  <c r="S10" i="22"/>
  <c r="R10" i="22"/>
  <c r="R39" i="22" s="1"/>
  <c r="R85" i="22" s="1"/>
  <c r="P10" i="22"/>
  <c r="P39" i="22" s="1"/>
  <c r="O10" i="22"/>
  <c r="O39" i="22" s="1"/>
  <c r="O85" i="22" s="1"/>
  <c r="M10" i="22"/>
  <c r="L10" i="22"/>
  <c r="L39" i="22" s="1"/>
  <c r="L85" i="22" s="1"/>
  <c r="J10" i="22"/>
  <c r="J39" i="22" s="1"/>
  <c r="I10" i="22"/>
  <c r="I39" i="22" s="1"/>
  <c r="I85" i="22" s="1"/>
  <c r="G10" i="22"/>
  <c r="F10" i="22"/>
  <c r="F39" i="22" s="1"/>
  <c r="F85" i="22" s="1"/>
  <c r="D10" i="22"/>
  <c r="D39" i="22" s="1"/>
  <c r="C10" i="22"/>
  <c r="X10" i="22" s="1"/>
  <c r="Y9" i="22"/>
  <c r="X9" i="22"/>
  <c r="V9" i="22"/>
  <c r="U9" i="22"/>
  <c r="T9" i="22"/>
  <c r="Q9" i="22"/>
  <c r="N9" i="22"/>
  <c r="K9" i="22"/>
  <c r="H9" i="22"/>
  <c r="E9" i="22"/>
  <c r="Y8" i="22"/>
  <c r="X8" i="22"/>
  <c r="V8" i="22"/>
  <c r="U8" i="22"/>
  <c r="T8" i="22"/>
  <c r="Q8" i="22"/>
  <c r="N8" i="22"/>
  <c r="K8" i="22"/>
  <c r="H8" i="22"/>
  <c r="E8" i="22"/>
  <c r="Y7" i="22"/>
  <c r="X7" i="22"/>
  <c r="V7" i="22"/>
  <c r="U7" i="22"/>
  <c r="T7" i="22"/>
  <c r="Q7" i="22"/>
  <c r="N7" i="22"/>
  <c r="K7" i="22"/>
  <c r="H7" i="22"/>
  <c r="E7" i="22"/>
  <c r="W47" i="22" l="1"/>
  <c r="W49" i="22"/>
  <c r="D79" i="22"/>
  <c r="J79" i="22"/>
  <c r="P79" i="22"/>
  <c r="Q80" i="22"/>
  <c r="P80" i="22"/>
  <c r="P86" i="22" s="1"/>
  <c r="Q86" i="22" s="1"/>
  <c r="X66" i="22"/>
  <c r="X50" i="22"/>
  <c r="V57" i="22"/>
  <c r="W57" i="22" s="1"/>
  <c r="F80" i="22"/>
  <c r="X80" i="22" s="1"/>
  <c r="Z65" i="22"/>
  <c r="H66" i="22"/>
  <c r="N66" i="22"/>
  <c r="T66" i="22"/>
  <c r="D85" i="22"/>
  <c r="J85" i="22"/>
  <c r="K85" i="22" s="1"/>
  <c r="P85" i="22"/>
  <c r="Q85" i="22" s="1"/>
  <c r="Y50" i="22"/>
  <c r="W48" i="22"/>
  <c r="W54" i="22"/>
  <c r="W62" i="22"/>
  <c r="W64" i="22"/>
  <c r="W65" i="22"/>
  <c r="Z75" i="22"/>
  <c r="E50" i="22"/>
  <c r="N50" i="22"/>
  <c r="Q79" i="22"/>
  <c r="Q50" i="22"/>
  <c r="V50" i="22"/>
  <c r="E80" i="22"/>
  <c r="K57" i="22"/>
  <c r="N57" i="22"/>
  <c r="N80" i="22"/>
  <c r="Z47" i="22"/>
  <c r="U50" i="22"/>
  <c r="H50" i="22"/>
  <c r="K79" i="22"/>
  <c r="K50" i="22"/>
  <c r="T50" i="22"/>
  <c r="X57" i="22"/>
  <c r="E57" i="22"/>
  <c r="H57" i="22"/>
  <c r="K80" i="22"/>
  <c r="Q57" i="22"/>
  <c r="T57" i="22"/>
  <c r="T80" i="22"/>
  <c r="Z62" i="22"/>
  <c r="Y66" i="22"/>
  <c r="Z66" i="22" s="1"/>
  <c r="U66" i="22"/>
  <c r="W66" i="22" s="1"/>
  <c r="E66" i="22"/>
  <c r="K66" i="22"/>
  <c r="Q66" i="22"/>
  <c r="N79" i="22"/>
  <c r="T79" i="22"/>
  <c r="W7" i="22"/>
  <c r="Z7" i="22"/>
  <c r="W8" i="22"/>
  <c r="Z8" i="22"/>
  <c r="W9" i="22"/>
  <c r="Z9" i="22"/>
  <c r="H10" i="22"/>
  <c r="N10" i="22"/>
  <c r="T10" i="22"/>
  <c r="W17" i="22"/>
  <c r="Z14" i="22"/>
  <c r="W15" i="22"/>
  <c r="Z15" i="22"/>
  <c r="W16" i="22"/>
  <c r="Z16" i="22"/>
  <c r="H17" i="22"/>
  <c r="N17" i="22"/>
  <c r="T17" i="22"/>
  <c r="W22" i="22"/>
  <c r="Z22" i="22"/>
  <c r="W23" i="22"/>
  <c r="Z23" i="22"/>
  <c r="W26" i="22"/>
  <c r="H26" i="22"/>
  <c r="K26" i="22"/>
  <c r="N26" i="22"/>
  <c r="Q26" i="22"/>
  <c r="T26" i="22"/>
  <c r="W31" i="22"/>
  <c r="Z31" i="22"/>
  <c r="W35" i="22"/>
  <c r="Z35" i="22"/>
  <c r="K39" i="22"/>
  <c r="Q39" i="22"/>
  <c r="K40" i="22"/>
  <c r="Q40" i="22"/>
  <c r="E10" i="22"/>
  <c r="K10" i="22"/>
  <c r="Q10" i="22"/>
  <c r="U10" i="22"/>
  <c r="Y10" i="22"/>
  <c r="Z10" i="22" s="1"/>
  <c r="W14" i="22"/>
  <c r="E17" i="22"/>
  <c r="K17" i="22"/>
  <c r="Q17" i="22"/>
  <c r="Y17" i="22"/>
  <c r="Z17" i="22" s="1"/>
  <c r="E26" i="22"/>
  <c r="Y26" i="22"/>
  <c r="Z26" i="22" s="1"/>
  <c r="C39" i="22"/>
  <c r="G39" i="22"/>
  <c r="G85" i="22" s="1"/>
  <c r="H85" i="22" s="1"/>
  <c r="M39" i="22"/>
  <c r="M85" i="22" s="1"/>
  <c r="N85" i="22" s="1"/>
  <c r="S39" i="22"/>
  <c r="S85" i="22" s="1"/>
  <c r="T85" i="22" s="1"/>
  <c r="C40" i="22"/>
  <c r="G40" i="22"/>
  <c r="G86" i="22" s="1"/>
  <c r="M40" i="22"/>
  <c r="M86" i="22" s="1"/>
  <c r="N86" i="22" s="1"/>
  <c r="S40" i="22"/>
  <c r="S86" i="22" s="1"/>
  <c r="T86" i="22" s="1"/>
  <c r="V10" i="22"/>
  <c r="W10" i="22" s="1"/>
  <c r="V86" i="22" l="1"/>
  <c r="U80" i="22"/>
  <c r="F86" i="22"/>
  <c r="U86" i="22" s="1"/>
  <c r="E40" i="22"/>
  <c r="C86" i="22"/>
  <c r="E39" i="22"/>
  <c r="C85" i="22"/>
  <c r="Y85" i="22"/>
  <c r="V85" i="22"/>
  <c r="Z50" i="22"/>
  <c r="Y79" i="22"/>
  <c r="Z79" i="22" s="1"/>
  <c r="U79" i="22"/>
  <c r="Z57" i="22"/>
  <c r="W50" i="22"/>
  <c r="V79" i="22"/>
  <c r="W79" i="22" s="1"/>
  <c r="H79" i="22"/>
  <c r="V80" i="22"/>
  <c r="W80" i="22" s="1"/>
  <c r="H80" i="22"/>
  <c r="Z80" i="22"/>
  <c r="E79" i="22"/>
  <c r="T40" i="22"/>
  <c r="H40" i="22"/>
  <c r="T39" i="22"/>
  <c r="H39" i="22"/>
  <c r="N40" i="22"/>
  <c r="X40" i="22"/>
  <c r="U40" i="22"/>
  <c r="N39" i="22"/>
  <c r="X39" i="22"/>
  <c r="U39" i="22"/>
  <c r="Y40" i="22"/>
  <c r="V40" i="22"/>
  <c r="Y39" i="22"/>
  <c r="Z39" i="22" s="1"/>
  <c r="V39" i="22"/>
  <c r="W39" i="22" s="1"/>
  <c r="X85" i="22" l="1"/>
  <c r="U85" i="22"/>
  <c r="W85" i="22" s="1"/>
  <c r="H86" i="22"/>
  <c r="Z40" i="22"/>
  <c r="Y86" i="22"/>
  <c r="E85" i="22"/>
  <c r="X86" i="22"/>
  <c r="E86" i="22"/>
  <c r="Z85" i="22"/>
  <c r="W86" i="22"/>
  <c r="W40" i="22"/>
  <c r="Z86" i="22" l="1"/>
</calcChain>
</file>

<file path=xl/sharedStrings.xml><?xml version="1.0" encoding="utf-8"?>
<sst xmlns="http://schemas.openxmlformats.org/spreadsheetml/2006/main" count="518" uniqueCount="49">
  <si>
    <t>SUEMTS</t>
  </si>
  <si>
    <t>Março</t>
  </si>
  <si>
    <t>UNIDADE</t>
  </si>
  <si>
    <t>UMTS</t>
  </si>
  <si>
    <t>UPA</t>
  </si>
  <si>
    <t>PSI</t>
  </si>
  <si>
    <t>PRONTO SOCORRO</t>
  </si>
  <si>
    <t>ESPECIALIDADES / PORTA</t>
  </si>
  <si>
    <t>Janeiro</t>
  </si>
  <si>
    <t>Fevereiro</t>
  </si>
  <si>
    <t>Abril</t>
  </si>
  <si>
    <t>Maio</t>
  </si>
  <si>
    <t>Contratado</t>
  </si>
  <si>
    <t>Realizado</t>
  </si>
  <si>
    <t>%</t>
  </si>
  <si>
    <t>Clinica Médica</t>
  </si>
  <si>
    <t>Ortopedia</t>
  </si>
  <si>
    <t>Clinica Obstétrica/Ginecológica</t>
  </si>
  <si>
    <t>TOTAL</t>
  </si>
  <si>
    <t>INTERNAÇÕES</t>
  </si>
  <si>
    <t>ESPECIALIDADE / INTERNAÇÕES</t>
  </si>
  <si>
    <t>Maternidade</t>
  </si>
  <si>
    <t>Neonatologia</t>
  </si>
  <si>
    <t>Pediatria</t>
  </si>
  <si>
    <t>Psiquiatria</t>
  </si>
  <si>
    <t>Junho</t>
  </si>
  <si>
    <t>Julho</t>
  </si>
  <si>
    <t>Agosto</t>
  </si>
  <si>
    <t>Setembro</t>
  </si>
  <si>
    <t>Outubro</t>
  </si>
  <si>
    <t>Novembro</t>
  </si>
  <si>
    <t>Dezembro</t>
  </si>
  <si>
    <t>MÉDIA</t>
  </si>
  <si>
    <t>ESPECIALIDADES / INTERNAÇÃO</t>
  </si>
  <si>
    <t/>
  </si>
  <si>
    <t>Média Semestral</t>
  </si>
  <si>
    <t>Acumulado Semestral</t>
  </si>
  <si>
    <t xml:space="preserve"> 1º SEMESTRE </t>
  </si>
  <si>
    <t xml:space="preserve">2º SEMESTRE </t>
  </si>
  <si>
    <t>PRODUÇÃO 2015</t>
  </si>
  <si>
    <t>PRONTOS SOCORROS MUNICIPAIS DE TABOÃO DA SERRA</t>
  </si>
  <si>
    <t>SPDM - ASSOCIAÇÃO PAULISTA PARA O DESENVOLVIMENTO DA MEDICINA</t>
  </si>
  <si>
    <t>Atendimento Urgência/Emergência</t>
  </si>
  <si>
    <t>1º Semestre</t>
  </si>
  <si>
    <t>2º Semestre</t>
  </si>
  <si>
    <t>Total do Ano</t>
  </si>
  <si>
    <t>Internação</t>
  </si>
  <si>
    <t>PRODUÇÃO ASSISTENCIAL 2015</t>
  </si>
  <si>
    <t>Fonte:  Prestação de Contas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</si>
</sst>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\ ;\-#,##0.00\ ;\-#\ ;@\ "/>
    <numFmt numFmtId="165" formatCode="_(* #,##0.00_);_(* \(#,##0.00\);_(* \-??_);_(@_)"/>
  </numFmts>
  <fonts count="26">
    <font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8"/>
      <color rgb="FF000000"/>
      <name val="Calibri"/>
      <family val="2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9" fontId="1" fillId="0" borderId="0"/>
    <xf numFmtId="0" fontId="2" fillId="0" borderId="0"/>
    <xf numFmtId="164" fontId="1" fillId="0" borderId="0"/>
    <xf numFmtId="0" fontId="6" fillId="0" borderId="0"/>
    <xf numFmtId="9" fontId="6" fillId="0" borderId="0" applyFill="0" applyBorder="0" applyAlignment="0" applyProtection="0"/>
    <xf numFmtId="0" fontId="7" fillId="0" borderId="0"/>
    <xf numFmtId="0" fontId="8" fillId="0" borderId="0"/>
    <xf numFmtId="0" fontId="9" fillId="0" borderId="1" applyNumberFormat="0" applyFill="0" applyAlignment="0" applyProtection="0"/>
    <xf numFmtId="165" fontId="8" fillId="0" borderId="0"/>
    <xf numFmtId="0" fontId="17" fillId="0" borderId="0">
      <alignment horizontal="center"/>
    </xf>
    <xf numFmtId="0" fontId="18" fillId="0" borderId="0"/>
    <xf numFmtId="0" fontId="1" fillId="0" borderId="0"/>
    <xf numFmtId="0" fontId="18" fillId="0" borderId="0"/>
    <xf numFmtId="0" fontId="18" fillId="0" borderId="0"/>
  </cellStyleXfs>
  <cellXfs count="94">
    <xf numFmtId="0" fontId="0" fillId="0" borderId="0" xfId="0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quotePrefix="1" applyProtection="1"/>
    <xf numFmtId="0" fontId="0" fillId="0" borderId="0" xfId="0" applyAlignment="1" applyProtection="1">
      <alignment vertical="center"/>
    </xf>
    <xf numFmtId="3" fontId="4" fillId="9" borderId="0" xfId="1" applyNumberFormat="1" applyFont="1" applyFill="1" applyBorder="1" applyAlignment="1" applyProtection="1">
      <alignment horizontal="center" vertical="center"/>
    </xf>
    <xf numFmtId="9" fontId="4" fillId="8" borderId="0" xfId="1" applyNumberFormat="1" applyFont="1" applyFill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9" fontId="5" fillId="0" borderId="0" xfId="1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0" fontId="14" fillId="8" borderId="3" xfId="0" applyFont="1" applyFill="1" applyBorder="1" applyAlignment="1" applyProtection="1">
      <alignment vertical="center"/>
    </xf>
    <xf numFmtId="44" fontId="0" fillId="0" borderId="0" xfId="0" applyNumberFormat="1" applyBorder="1" applyProtection="1"/>
    <xf numFmtId="0" fontId="0" fillId="0" borderId="2" xfId="0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/>
    </xf>
    <xf numFmtId="0" fontId="4" fillId="4" borderId="2" xfId="1" applyFont="1" applyFill="1" applyBorder="1" applyAlignment="1" applyProtection="1">
      <alignment horizontal="center"/>
    </xf>
    <xf numFmtId="0" fontId="4" fillId="5" borderId="2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3" fontId="5" fillId="0" borderId="2" xfId="1" applyNumberFormat="1" applyFont="1" applyBorder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9" fontId="4" fillId="2" borderId="2" xfId="1" applyNumberFormat="1" applyFont="1" applyFill="1" applyBorder="1" applyAlignment="1" applyProtection="1">
      <alignment horizontal="center" vertical="center"/>
    </xf>
    <xf numFmtId="3" fontId="4" fillId="12" borderId="2" xfId="1" applyNumberFormat="1" applyFont="1" applyFill="1" applyBorder="1" applyAlignment="1" applyProtection="1">
      <alignment horizontal="center" vertical="center"/>
    </xf>
    <xf numFmtId="9" fontId="4" fillId="10" borderId="2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3" fontId="12" fillId="6" borderId="2" xfId="1" applyNumberFormat="1" applyFont="1" applyFill="1" applyBorder="1" applyAlignment="1" applyProtection="1">
      <alignment horizontal="center" vertical="center"/>
    </xf>
    <xf numFmtId="3" fontId="4" fillId="2" borderId="2" xfId="1" applyNumberFormat="1" applyFont="1" applyFill="1" applyBorder="1" applyAlignment="1" applyProtection="1">
      <alignment horizontal="center" vertical="center"/>
    </xf>
    <xf numFmtId="1" fontId="5" fillId="0" borderId="2" xfId="1" applyNumberFormat="1" applyFont="1" applyFill="1" applyBorder="1" applyAlignment="1" applyProtection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</xf>
    <xf numFmtId="1" fontId="5" fillId="0" borderId="2" xfId="1" applyNumberFormat="1" applyFont="1" applyBorder="1" applyAlignment="1" applyProtection="1">
      <alignment horizontal="center" vertical="center"/>
    </xf>
    <xf numFmtId="1" fontId="4" fillId="6" borderId="2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3" fontId="4" fillId="9" borderId="2" xfId="1" applyNumberFormat="1" applyFont="1" applyFill="1" applyBorder="1" applyAlignment="1" applyProtection="1">
      <alignment horizontal="center" vertical="center"/>
    </xf>
    <xf numFmtId="9" fontId="4" fillId="8" borderId="2" xfId="1" applyNumberFormat="1" applyFont="1" applyFill="1" applyBorder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3" fontId="5" fillId="0" borderId="2" xfId="1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44" fontId="0" fillId="0" borderId="5" xfId="0" applyNumberFormat="1" applyBorder="1" applyProtection="1"/>
    <xf numFmtId="0" fontId="0" fillId="0" borderId="5" xfId="0" applyBorder="1" applyProtection="1"/>
    <xf numFmtId="0" fontId="21" fillId="0" borderId="0" xfId="0" applyFont="1"/>
    <xf numFmtId="0" fontId="21" fillId="0" borderId="0" xfId="0" applyFont="1" applyAlignment="1">
      <alignment horizontal="center"/>
    </xf>
    <xf numFmtId="0" fontId="23" fillId="3" borderId="2" xfId="1" applyFont="1" applyFill="1" applyBorder="1" applyAlignment="1" applyProtection="1">
      <alignment horizontal="center"/>
    </xf>
    <xf numFmtId="0" fontId="23" fillId="4" borderId="2" xfId="1" applyFont="1" applyFill="1" applyBorder="1" applyAlignment="1" applyProtection="1">
      <alignment horizontal="center"/>
    </xf>
    <xf numFmtId="0" fontId="23" fillId="4" borderId="17" xfId="1" applyFont="1" applyFill="1" applyBorder="1" applyAlignment="1" applyProtection="1">
      <alignment horizontal="center"/>
    </xf>
    <xf numFmtId="0" fontId="24" fillId="0" borderId="18" xfId="1" applyFont="1" applyBorder="1" applyAlignment="1">
      <alignment horizontal="left" vertical="center"/>
    </xf>
    <xf numFmtId="3" fontId="21" fillId="0" borderId="2" xfId="0" applyNumberFormat="1" applyFont="1" applyBorder="1" applyAlignment="1">
      <alignment horizontal="center"/>
    </xf>
    <xf numFmtId="3" fontId="24" fillId="0" borderId="2" xfId="1" applyNumberFormat="1" applyFont="1" applyFill="1" applyBorder="1" applyAlignment="1" applyProtection="1">
      <alignment horizontal="center" vertical="center"/>
    </xf>
    <xf numFmtId="3" fontId="24" fillId="0" borderId="17" xfId="1" applyNumberFormat="1" applyFont="1" applyFill="1" applyBorder="1" applyAlignment="1" applyProtection="1">
      <alignment horizontal="center" vertical="center"/>
    </xf>
    <xf numFmtId="3" fontId="21" fillId="0" borderId="2" xfId="0" applyNumberFormat="1" applyFont="1" applyFill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0" fontId="10" fillId="13" borderId="19" xfId="0" applyFont="1" applyFill="1" applyBorder="1" applyAlignment="1">
      <alignment horizontal="center" vertical="center"/>
    </xf>
    <xf numFmtId="3" fontId="10" fillId="13" borderId="20" xfId="0" applyNumberFormat="1" applyFont="1" applyFill="1" applyBorder="1" applyAlignment="1">
      <alignment horizontal="center" vertical="center"/>
    </xf>
    <xf numFmtId="3" fontId="10" fillId="13" borderId="21" xfId="0" applyNumberFormat="1" applyFont="1" applyFill="1" applyBorder="1" applyAlignment="1">
      <alignment horizontal="center" vertical="center"/>
    </xf>
    <xf numFmtId="3" fontId="21" fillId="0" borderId="0" xfId="0" applyNumberFormat="1" applyFont="1"/>
    <xf numFmtId="0" fontId="21" fillId="0" borderId="22" xfId="0" applyFont="1" applyBorder="1"/>
    <xf numFmtId="0" fontId="21" fillId="0" borderId="0" xfId="0" applyFont="1" applyBorder="1"/>
    <xf numFmtId="0" fontId="21" fillId="0" borderId="23" xfId="0" applyFont="1" applyBorder="1"/>
    <xf numFmtId="0" fontId="25" fillId="0" borderId="0" xfId="0" applyFont="1"/>
    <xf numFmtId="0" fontId="13" fillId="0" borderId="2" xfId="0" applyFont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6" fillId="11" borderId="2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0" fillId="0" borderId="2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/>
    </xf>
    <xf numFmtId="0" fontId="22" fillId="13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6">
    <cellStyle name="Estilo 1" xfId="11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2 2 2" xfId="13" xr:uid="{00000000-0005-0000-0000-000004000000}"/>
    <cellStyle name="Normal 2 3" xfId="12" xr:uid="{00000000-0005-0000-0000-000005000000}"/>
    <cellStyle name="Normal 3" xfId="5" xr:uid="{00000000-0005-0000-0000-000006000000}"/>
    <cellStyle name="Normal 3 2" xfId="14" xr:uid="{00000000-0005-0000-0000-000007000000}"/>
    <cellStyle name="Normal 4" xfId="15" xr:uid="{00000000-0005-0000-0000-000008000000}"/>
    <cellStyle name="Porcentagem 2" xfId="2" xr:uid="{00000000-0005-0000-0000-000009000000}"/>
    <cellStyle name="Porcentagem 3" xfId="6" xr:uid="{00000000-0005-0000-0000-00000A000000}"/>
    <cellStyle name="TableStyleLight1" xfId="3" xr:uid="{00000000-0005-0000-0000-00000B000000}"/>
    <cellStyle name="TableStyleLight1 2" xfId="8" xr:uid="{00000000-0005-0000-0000-00000C000000}"/>
    <cellStyle name="Título 1 1" xfId="9" xr:uid="{00000000-0005-0000-0000-00000D000000}"/>
    <cellStyle name="Vírgula 2" xfId="4" xr:uid="{00000000-0005-0000-0000-00000E000000}"/>
    <cellStyle name="Vírgula 2 2" xfId="10" xr:uid="{00000000-0005-0000-0000-00000F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41275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0"/>
          <a:ext cx="0" cy="39179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209550"/>
          <a:ext cx="0" cy="3905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19050</xdr:rowOff>
    </xdr:from>
    <xdr:ext cx="0" cy="390525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209550"/>
          <a:ext cx="0" cy="3905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19050</xdr:rowOff>
    </xdr:from>
    <xdr:ext cx="0" cy="39052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14009370"/>
          <a:ext cx="0" cy="390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0</xdr:rowOff>
    </xdr:from>
    <xdr:to>
      <xdr:col>2</xdr:col>
      <xdr:colOff>1038860</xdr:colOff>
      <xdr:row>2</xdr:row>
      <xdr:rowOff>50884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596900" cy="56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88"/>
  <sheetViews>
    <sheetView showGridLines="0" view="pageBreakPreview" topLeftCell="B67" zoomScaleSheetLayoutView="100" workbookViewId="0">
      <selection activeCell="Y86" sqref="Y86"/>
    </sheetView>
  </sheetViews>
  <sheetFormatPr defaultColWidth="9.140625" defaultRowHeight="15"/>
  <cols>
    <col min="1" max="1" width="12.85546875" style="3" customWidth="1"/>
    <col min="2" max="2" width="21.5703125" style="13" customWidth="1"/>
    <col min="3" max="3" width="8.28515625" style="3" customWidth="1"/>
    <col min="4" max="4" width="7.5703125" style="3" customWidth="1"/>
    <col min="5" max="5" width="4.42578125" style="3" customWidth="1"/>
    <col min="6" max="6" width="8.28515625" style="3" customWidth="1"/>
    <col min="7" max="7" width="7.5703125" style="3" customWidth="1"/>
    <col min="8" max="8" width="4.42578125" style="3" customWidth="1"/>
    <col min="9" max="9" width="8.28515625" style="3" customWidth="1"/>
    <col min="10" max="10" width="7.5703125" style="3" customWidth="1"/>
    <col min="11" max="11" width="4.42578125" style="3" customWidth="1"/>
    <col min="12" max="12" width="8.28515625" style="3" customWidth="1"/>
    <col min="13" max="13" width="7.5703125" style="3" customWidth="1"/>
    <col min="14" max="14" width="4.42578125" style="3" customWidth="1"/>
    <col min="15" max="15" width="8.28515625" style="3" customWidth="1"/>
    <col min="16" max="16" width="7.5703125" style="3" customWidth="1"/>
    <col min="17" max="17" width="4.42578125" style="3" customWidth="1"/>
    <col min="18" max="18" width="8.28515625" style="3" customWidth="1"/>
    <col min="19" max="19" width="7.5703125" style="3" customWidth="1"/>
    <col min="20" max="20" width="4.42578125" style="3" customWidth="1"/>
    <col min="21" max="21" width="8.28515625" style="3" hidden="1" customWidth="1"/>
    <col min="22" max="22" width="7.5703125" style="3" hidden="1" customWidth="1"/>
    <col min="23" max="23" width="4.42578125" style="3" hidden="1" customWidth="1"/>
    <col min="24" max="24" width="9.140625" style="3"/>
    <col min="25" max="25" width="9.7109375" style="3" customWidth="1"/>
    <col min="26" max="26" width="4.7109375" style="3" bestFit="1" customWidth="1"/>
    <col min="27" max="16384" width="9.140625" style="3"/>
  </cols>
  <sheetData>
    <row r="1" spans="1:26" ht="15" customHeight="1">
      <c r="A1" s="1"/>
      <c r="B1" s="12"/>
      <c r="C1" s="1"/>
      <c r="D1" s="1"/>
      <c r="E1" s="1"/>
      <c r="F1" s="1"/>
      <c r="G1" s="1"/>
      <c r="H1" s="1"/>
      <c r="I1" s="1"/>
      <c r="J1" s="2"/>
      <c r="L1" s="1"/>
      <c r="M1" s="2"/>
    </row>
    <row r="2" spans="1:26" ht="12.75" customHeight="1"/>
    <row r="3" spans="1:26" s="7" customFormat="1" ht="17.25" customHeight="1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>
        <v>2015</v>
      </c>
      <c r="Z3" s="72"/>
    </row>
    <row r="4" spans="1:26" ht="12.75" customHeight="1">
      <c r="A4" s="48"/>
      <c r="B4" s="73" t="s">
        <v>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5"/>
      <c r="Y4" s="49"/>
      <c r="Z4" s="50"/>
    </row>
    <row r="5" spans="1:26">
      <c r="A5" s="20" t="s">
        <v>2</v>
      </c>
      <c r="B5" s="75" t="s">
        <v>7</v>
      </c>
      <c r="C5" s="75" t="s">
        <v>8</v>
      </c>
      <c r="D5" s="75"/>
      <c r="E5" s="75"/>
      <c r="F5" s="75" t="s">
        <v>9</v>
      </c>
      <c r="G5" s="75"/>
      <c r="H5" s="75"/>
      <c r="I5" s="75" t="s">
        <v>1</v>
      </c>
      <c r="J5" s="75"/>
      <c r="K5" s="75"/>
      <c r="L5" s="75" t="s">
        <v>10</v>
      </c>
      <c r="M5" s="75"/>
      <c r="N5" s="75"/>
      <c r="O5" s="75" t="s">
        <v>11</v>
      </c>
      <c r="P5" s="75"/>
      <c r="Q5" s="75"/>
      <c r="R5" s="75" t="s">
        <v>25</v>
      </c>
      <c r="S5" s="75"/>
      <c r="T5" s="75"/>
      <c r="U5" s="75" t="s">
        <v>35</v>
      </c>
      <c r="V5" s="75"/>
      <c r="W5" s="75"/>
      <c r="X5" s="76" t="s">
        <v>36</v>
      </c>
      <c r="Y5" s="76"/>
      <c r="Z5" s="76"/>
    </row>
    <row r="6" spans="1:26" ht="12" customHeight="1">
      <c r="A6" s="77" t="s">
        <v>3</v>
      </c>
      <c r="B6" s="75"/>
      <c r="C6" s="21" t="s">
        <v>12</v>
      </c>
      <c r="D6" s="22" t="s">
        <v>13</v>
      </c>
      <c r="E6" s="23" t="s">
        <v>14</v>
      </c>
      <c r="F6" s="21" t="s">
        <v>12</v>
      </c>
      <c r="G6" s="22" t="s">
        <v>13</v>
      </c>
      <c r="H6" s="23" t="s">
        <v>14</v>
      </c>
      <c r="I6" s="21" t="s">
        <v>12</v>
      </c>
      <c r="J6" s="22" t="s">
        <v>13</v>
      </c>
      <c r="K6" s="23" t="s">
        <v>14</v>
      </c>
      <c r="L6" s="21" t="s">
        <v>12</v>
      </c>
      <c r="M6" s="22" t="s">
        <v>13</v>
      </c>
      <c r="N6" s="23" t="s">
        <v>14</v>
      </c>
      <c r="O6" s="21" t="s">
        <v>12</v>
      </c>
      <c r="P6" s="22" t="s">
        <v>13</v>
      </c>
      <c r="Q6" s="23" t="s">
        <v>14</v>
      </c>
      <c r="R6" s="21" t="s">
        <v>12</v>
      </c>
      <c r="S6" s="22" t="s">
        <v>13</v>
      </c>
      <c r="T6" s="23" t="s">
        <v>14</v>
      </c>
      <c r="U6" s="21" t="s">
        <v>12</v>
      </c>
      <c r="V6" s="22" t="s">
        <v>13</v>
      </c>
      <c r="W6" s="23" t="s">
        <v>14</v>
      </c>
      <c r="X6" s="21" t="s">
        <v>12</v>
      </c>
      <c r="Y6" s="22" t="s">
        <v>13</v>
      </c>
      <c r="Z6" s="23" t="s">
        <v>14</v>
      </c>
    </row>
    <row r="7" spans="1:26">
      <c r="A7" s="77"/>
      <c r="B7" s="24" t="s">
        <v>15</v>
      </c>
      <c r="C7" s="25">
        <v>12600</v>
      </c>
      <c r="D7" s="26">
        <v>14773</v>
      </c>
      <c r="E7" s="27">
        <f>D7/C7</f>
        <v>1.1724603174603174</v>
      </c>
      <c r="F7" s="25">
        <v>12600</v>
      </c>
      <c r="G7" s="26">
        <v>14183</v>
      </c>
      <c r="H7" s="27">
        <f>G7/F7</f>
        <v>1.1256349206349205</v>
      </c>
      <c r="I7" s="25">
        <v>12600</v>
      </c>
      <c r="J7" s="26">
        <v>18262</v>
      </c>
      <c r="K7" s="27">
        <f>J7/I7</f>
        <v>1.4493650793650794</v>
      </c>
      <c r="L7" s="25">
        <v>12600</v>
      </c>
      <c r="M7" s="26">
        <v>19028</v>
      </c>
      <c r="N7" s="27">
        <f>M7/L7</f>
        <v>1.5101587301587303</v>
      </c>
      <c r="O7" s="25">
        <v>12600</v>
      </c>
      <c r="P7" s="28">
        <v>16743</v>
      </c>
      <c r="Q7" s="27">
        <f>P7/O7</f>
        <v>1.3288095238095239</v>
      </c>
      <c r="R7" s="25">
        <v>12600</v>
      </c>
      <c r="S7" s="26">
        <v>14179.889153754471</v>
      </c>
      <c r="T7" s="27">
        <f>S7/R7</f>
        <v>1.1253880280757518</v>
      </c>
      <c r="U7" s="25">
        <f>AVERAGE(C7,F7,I7,L7,O7,R7)</f>
        <v>12600</v>
      </c>
      <c r="V7" s="26">
        <f>AVERAGE(D7,G7,J7,M7,P7,S7)</f>
        <v>16194.814858959078</v>
      </c>
      <c r="W7" s="27">
        <f>V7/U7</f>
        <v>1.2853027665840537</v>
      </c>
      <c r="X7" s="26">
        <f>SUM(C7,F7,I7,L7,O7,R7)</f>
        <v>75600</v>
      </c>
      <c r="Y7" s="26">
        <f>SUM(D7,G7,J7,M7,P7,S7)</f>
        <v>97168.88915375447</v>
      </c>
      <c r="Z7" s="27">
        <f>Y7/X7</f>
        <v>1.2853027665840537</v>
      </c>
    </row>
    <row r="8" spans="1:26">
      <c r="A8" s="77"/>
      <c r="B8" s="24" t="s">
        <v>16</v>
      </c>
      <c r="C8" s="25">
        <v>3744</v>
      </c>
      <c r="D8" s="26">
        <v>3304</v>
      </c>
      <c r="E8" s="27">
        <f>D8/C8</f>
        <v>0.88247863247863245</v>
      </c>
      <c r="F8" s="25">
        <v>3744</v>
      </c>
      <c r="G8" s="26">
        <v>3030</v>
      </c>
      <c r="H8" s="27">
        <f>G8/F8</f>
        <v>0.80929487179487181</v>
      </c>
      <c r="I8" s="25">
        <v>3744</v>
      </c>
      <c r="J8" s="26">
        <v>4060</v>
      </c>
      <c r="K8" s="27">
        <f>J8/I8</f>
        <v>1.0844017094017093</v>
      </c>
      <c r="L8" s="25">
        <v>3744</v>
      </c>
      <c r="M8" s="26">
        <v>3075</v>
      </c>
      <c r="N8" s="27">
        <f>M8/L8</f>
        <v>0.82131410256410253</v>
      </c>
      <c r="O8" s="25">
        <v>3744</v>
      </c>
      <c r="P8" s="28">
        <v>3479</v>
      </c>
      <c r="Q8" s="27">
        <f>P8/O8</f>
        <v>0.9292200854700855</v>
      </c>
      <c r="R8" s="25">
        <v>3744</v>
      </c>
      <c r="S8" s="26">
        <v>2712.5224225268175</v>
      </c>
      <c r="T8" s="27">
        <f>S8/R8</f>
        <v>0.72449851029028245</v>
      </c>
      <c r="U8" s="25">
        <f t="shared" ref="U8:V10" si="0">AVERAGE(C8,F8,I8,L8,O8,R8)</f>
        <v>3744</v>
      </c>
      <c r="V8" s="26">
        <f>AVERAGE(D8,G8,J8,M8,P8,S8)</f>
        <v>3276.7537370878031</v>
      </c>
      <c r="W8" s="27">
        <f>V8/U8</f>
        <v>0.8752013186666141</v>
      </c>
      <c r="X8" s="26">
        <f t="shared" ref="X8:X10" si="1">SUM(C8,F8,I8,L8,O8,R8)</f>
        <v>22464</v>
      </c>
      <c r="Y8" s="26">
        <f>SUM(D8,G8,J8,M8,P8,S8)</f>
        <v>19660.522422526818</v>
      </c>
      <c r="Z8" s="27">
        <f t="shared" ref="Z8:Z10" si="2">Y8/X8</f>
        <v>0.87520131866661399</v>
      </c>
    </row>
    <row r="9" spans="1:26">
      <c r="A9" s="77"/>
      <c r="B9" s="24" t="s">
        <v>17</v>
      </c>
      <c r="C9" s="25">
        <v>1680</v>
      </c>
      <c r="D9" s="26">
        <v>1225</v>
      </c>
      <c r="E9" s="27">
        <f>D9/C9</f>
        <v>0.72916666666666663</v>
      </c>
      <c r="F9" s="25">
        <v>1680</v>
      </c>
      <c r="G9" s="26">
        <v>1228</v>
      </c>
      <c r="H9" s="27">
        <f>G9/F9</f>
        <v>0.73095238095238091</v>
      </c>
      <c r="I9" s="25">
        <v>1680</v>
      </c>
      <c r="J9" s="26">
        <v>1204</v>
      </c>
      <c r="K9" s="27">
        <f>J9/I9</f>
        <v>0.71666666666666667</v>
      </c>
      <c r="L9" s="25">
        <v>1680</v>
      </c>
      <c r="M9" s="26">
        <v>1309</v>
      </c>
      <c r="N9" s="27">
        <f>M9/L9</f>
        <v>0.77916666666666667</v>
      </c>
      <c r="O9" s="25">
        <v>1680</v>
      </c>
      <c r="P9" s="28">
        <v>1522</v>
      </c>
      <c r="Q9" s="27">
        <f>P9/O9</f>
        <v>0.90595238095238095</v>
      </c>
      <c r="R9" s="25">
        <v>1680</v>
      </c>
      <c r="S9" s="26">
        <v>1160.5884237187126</v>
      </c>
      <c r="T9" s="27">
        <f>S9/R9</f>
        <v>0.69082644268970994</v>
      </c>
      <c r="U9" s="25">
        <f t="shared" si="0"/>
        <v>1680</v>
      </c>
      <c r="V9" s="26">
        <f>AVERAGE(D9,G9,J9,M9,P9,S9)</f>
        <v>1274.7647372864521</v>
      </c>
      <c r="W9" s="27">
        <f>V9/U9</f>
        <v>0.75878853409907865</v>
      </c>
      <c r="X9" s="26">
        <f t="shared" si="1"/>
        <v>10080</v>
      </c>
      <c r="Y9" s="26">
        <f>SUM(D9,G9,J9,M9,P9,S9)</f>
        <v>7648.5884237187129</v>
      </c>
      <c r="Z9" s="27">
        <f t="shared" si="2"/>
        <v>0.75878853409907865</v>
      </c>
    </row>
    <row r="10" spans="1:26" ht="13.5" customHeight="1">
      <c r="A10" s="77"/>
      <c r="B10" s="20" t="s">
        <v>18</v>
      </c>
      <c r="C10" s="29">
        <f>SUM(C7:C9)</f>
        <v>18024</v>
      </c>
      <c r="D10" s="29">
        <f>SUM(D7:D9)</f>
        <v>19302</v>
      </c>
      <c r="E10" s="30">
        <f>D10/C10</f>
        <v>1.0709054593874834</v>
      </c>
      <c r="F10" s="29">
        <f>SUM(F7:F9)</f>
        <v>18024</v>
      </c>
      <c r="G10" s="29">
        <f>SUM(G7:G9)</f>
        <v>18441</v>
      </c>
      <c r="H10" s="30">
        <f>G10/F10</f>
        <v>1.0231358189081226</v>
      </c>
      <c r="I10" s="29">
        <f>SUM(I7:I9)</f>
        <v>18024</v>
      </c>
      <c r="J10" s="29">
        <f>SUM(J7:J9)</f>
        <v>23526</v>
      </c>
      <c r="K10" s="30">
        <f>J10/I10</f>
        <v>1.3052596537949401</v>
      </c>
      <c r="L10" s="29">
        <f>SUM(L7:L9)</f>
        <v>18024</v>
      </c>
      <c r="M10" s="29">
        <f>SUM(M7:M9)</f>
        <v>23412</v>
      </c>
      <c r="N10" s="30">
        <f>M10/L10</f>
        <v>1.2989347536617843</v>
      </c>
      <c r="O10" s="29">
        <f>SUM(O7:O9)</f>
        <v>18024</v>
      </c>
      <c r="P10" s="29">
        <f>SUM(P7:P9)</f>
        <v>21744</v>
      </c>
      <c r="Q10" s="30">
        <f>P10/O10</f>
        <v>1.2063914780292944</v>
      </c>
      <c r="R10" s="29">
        <f>SUM(R7:R9)</f>
        <v>18024</v>
      </c>
      <c r="S10" s="29">
        <f>SUM(S7:S9)</f>
        <v>18053</v>
      </c>
      <c r="T10" s="30">
        <f>S10/R10</f>
        <v>1.0016089658233467</v>
      </c>
      <c r="U10" s="29">
        <f t="shared" si="0"/>
        <v>18024</v>
      </c>
      <c r="V10" s="29">
        <f t="shared" si="0"/>
        <v>20746.333333333332</v>
      </c>
      <c r="W10" s="30">
        <f>V10/U10</f>
        <v>1.1510393549341618</v>
      </c>
      <c r="X10" s="31">
        <f t="shared" si="1"/>
        <v>108144</v>
      </c>
      <c r="Y10" s="31">
        <f>SUM(D10,G10,J10,M10,P10,S10)</f>
        <v>124478</v>
      </c>
      <c r="Z10" s="32">
        <f t="shared" si="2"/>
        <v>1.1510393549341618</v>
      </c>
    </row>
    <row r="11" spans="1:26" ht="11.25" customHeight="1">
      <c r="A11" s="77"/>
      <c r="B11" s="78" t="s">
        <v>19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5"/>
      <c r="Y11" s="5"/>
      <c r="Z11" s="5"/>
    </row>
    <row r="12" spans="1:26" ht="15" customHeight="1">
      <c r="A12" s="77"/>
      <c r="B12" s="75" t="s">
        <v>20</v>
      </c>
      <c r="C12" s="75" t="s">
        <v>8</v>
      </c>
      <c r="D12" s="75"/>
      <c r="E12" s="75"/>
      <c r="F12" s="75" t="s">
        <v>9</v>
      </c>
      <c r="G12" s="75"/>
      <c r="H12" s="75"/>
      <c r="I12" s="75" t="s">
        <v>1</v>
      </c>
      <c r="J12" s="75"/>
      <c r="K12" s="75"/>
      <c r="L12" s="75" t="s">
        <v>10</v>
      </c>
      <c r="M12" s="75"/>
      <c r="N12" s="75"/>
      <c r="O12" s="75" t="s">
        <v>11</v>
      </c>
      <c r="P12" s="75"/>
      <c r="Q12" s="75"/>
      <c r="R12" s="75" t="s">
        <v>25</v>
      </c>
      <c r="S12" s="75"/>
      <c r="T12" s="75"/>
      <c r="U12" s="75" t="s">
        <v>35</v>
      </c>
      <c r="V12" s="75"/>
      <c r="W12" s="75"/>
      <c r="X12" s="76" t="s">
        <v>36</v>
      </c>
      <c r="Y12" s="76"/>
      <c r="Z12" s="76"/>
    </row>
    <row r="13" spans="1:26" ht="12" customHeight="1">
      <c r="A13" s="77"/>
      <c r="B13" s="75"/>
      <c r="C13" s="21" t="s">
        <v>12</v>
      </c>
      <c r="D13" s="22" t="s">
        <v>13</v>
      </c>
      <c r="E13" s="23" t="s">
        <v>14</v>
      </c>
      <c r="F13" s="21" t="s">
        <v>12</v>
      </c>
      <c r="G13" s="22" t="s">
        <v>13</v>
      </c>
      <c r="H13" s="23" t="s">
        <v>14</v>
      </c>
      <c r="I13" s="21" t="s">
        <v>12</v>
      </c>
      <c r="J13" s="22" t="s">
        <v>13</v>
      </c>
      <c r="K13" s="23" t="s">
        <v>14</v>
      </c>
      <c r="L13" s="21" t="s">
        <v>12</v>
      </c>
      <c r="M13" s="22" t="s">
        <v>13</v>
      </c>
      <c r="N13" s="23" t="s">
        <v>14</v>
      </c>
      <c r="O13" s="21" t="s">
        <v>12</v>
      </c>
      <c r="P13" s="22" t="s">
        <v>13</v>
      </c>
      <c r="Q13" s="23" t="s">
        <v>14</v>
      </c>
      <c r="R13" s="21" t="s">
        <v>12</v>
      </c>
      <c r="S13" s="22" t="s">
        <v>13</v>
      </c>
      <c r="T13" s="23" t="s">
        <v>14</v>
      </c>
      <c r="U13" s="21" t="s">
        <v>12</v>
      </c>
      <c r="V13" s="22" t="s">
        <v>13</v>
      </c>
      <c r="W13" s="23" t="s">
        <v>14</v>
      </c>
      <c r="X13" s="21" t="s">
        <v>12</v>
      </c>
      <c r="Y13" s="22" t="s">
        <v>13</v>
      </c>
      <c r="Z13" s="23" t="s">
        <v>14</v>
      </c>
    </row>
    <row r="14" spans="1:26">
      <c r="A14" s="77"/>
      <c r="B14" s="24" t="s">
        <v>21</v>
      </c>
      <c r="C14" s="25">
        <v>122</v>
      </c>
      <c r="D14" s="26">
        <v>100</v>
      </c>
      <c r="E14" s="27">
        <f>D14/C14</f>
        <v>0.81967213114754101</v>
      </c>
      <c r="F14" s="25">
        <v>122</v>
      </c>
      <c r="G14" s="26">
        <v>113</v>
      </c>
      <c r="H14" s="27">
        <f>G14/F14</f>
        <v>0.92622950819672134</v>
      </c>
      <c r="I14" s="25">
        <v>122</v>
      </c>
      <c r="J14" s="26">
        <v>109</v>
      </c>
      <c r="K14" s="27">
        <f>J14/I14</f>
        <v>0.89344262295081966</v>
      </c>
      <c r="L14" s="25">
        <v>122</v>
      </c>
      <c r="M14" s="26">
        <v>127</v>
      </c>
      <c r="N14" s="27">
        <f>M14/L14</f>
        <v>1.040983606557377</v>
      </c>
      <c r="O14" s="25">
        <v>122</v>
      </c>
      <c r="P14" s="26">
        <v>122</v>
      </c>
      <c r="Q14" s="27">
        <f>P14/O14</f>
        <v>1</v>
      </c>
      <c r="R14" s="25">
        <v>122</v>
      </c>
      <c r="S14" s="26">
        <v>113</v>
      </c>
      <c r="T14" s="27">
        <f>S14/R14</f>
        <v>0.92622950819672134</v>
      </c>
      <c r="U14" s="25">
        <f>AVERAGE(C14,F14,I14,L14,O14,R14)</f>
        <v>122</v>
      </c>
      <c r="V14" s="26">
        <f>AVERAGE(D14,G14,J14,M14,P14,S14)</f>
        <v>114</v>
      </c>
      <c r="W14" s="27">
        <f>V14/U14</f>
        <v>0.93442622950819676</v>
      </c>
      <c r="X14" s="26">
        <f>SUM(C14,F14,I14,L14,O14,R14)</f>
        <v>732</v>
      </c>
      <c r="Y14" s="26">
        <f>SUM(D14,G14,J14,M14,P14,S14)</f>
        <v>684</v>
      </c>
      <c r="Z14" s="27">
        <f>Y14/X14</f>
        <v>0.93442622950819676</v>
      </c>
    </row>
    <row r="15" spans="1:26">
      <c r="A15" s="77"/>
      <c r="B15" s="24" t="s">
        <v>22</v>
      </c>
      <c r="C15" s="25">
        <v>17</v>
      </c>
      <c r="D15" s="26">
        <v>12</v>
      </c>
      <c r="E15" s="27">
        <f>D15/C15</f>
        <v>0.70588235294117652</v>
      </c>
      <c r="F15" s="25">
        <v>17</v>
      </c>
      <c r="G15" s="26">
        <v>13</v>
      </c>
      <c r="H15" s="27">
        <f>G15/F15</f>
        <v>0.76470588235294112</v>
      </c>
      <c r="I15" s="25">
        <v>17</v>
      </c>
      <c r="J15" s="26">
        <v>8</v>
      </c>
      <c r="K15" s="27">
        <f>J15/I15</f>
        <v>0.47058823529411764</v>
      </c>
      <c r="L15" s="25">
        <v>17</v>
      </c>
      <c r="M15" s="26">
        <v>6</v>
      </c>
      <c r="N15" s="27">
        <f>M15/L15</f>
        <v>0.35294117647058826</v>
      </c>
      <c r="O15" s="25">
        <v>17</v>
      </c>
      <c r="P15" s="26">
        <v>17</v>
      </c>
      <c r="Q15" s="27">
        <f>P15/O15</f>
        <v>1</v>
      </c>
      <c r="R15" s="25">
        <v>17</v>
      </c>
      <c r="S15" s="26">
        <v>11</v>
      </c>
      <c r="T15" s="27">
        <f>S15/R15</f>
        <v>0.6470588235294118</v>
      </c>
      <c r="U15" s="25">
        <f t="shared" ref="U15:U16" si="3">AVERAGE(C15,F15,I15,L15,O15,R15)</f>
        <v>17</v>
      </c>
      <c r="V15" s="26">
        <f>AVERAGE(D15,G15,J15,M15,P15,S15)</f>
        <v>11.166666666666666</v>
      </c>
      <c r="W15" s="27">
        <f>V15/U15</f>
        <v>0.65686274509803921</v>
      </c>
      <c r="X15" s="26">
        <f t="shared" ref="X15:X17" si="4">SUM(C15,F15,I15,L15,O15,R15)</f>
        <v>102</v>
      </c>
      <c r="Y15" s="26">
        <f>SUM(D15,G15,J15,M15,P15,S15)</f>
        <v>67</v>
      </c>
      <c r="Z15" s="27">
        <f t="shared" ref="Z15:Z17" si="5">Y15/X15</f>
        <v>0.65686274509803921</v>
      </c>
    </row>
    <row r="16" spans="1:26">
      <c r="A16" s="77"/>
      <c r="B16" s="24" t="s">
        <v>15</v>
      </c>
      <c r="C16" s="25">
        <v>104</v>
      </c>
      <c r="D16" s="26">
        <v>139</v>
      </c>
      <c r="E16" s="27">
        <f>D16/C16</f>
        <v>1.3365384615384615</v>
      </c>
      <c r="F16" s="25">
        <v>104</v>
      </c>
      <c r="G16" s="26">
        <v>136</v>
      </c>
      <c r="H16" s="27">
        <f>G16/F16</f>
        <v>1.3076923076923077</v>
      </c>
      <c r="I16" s="25">
        <v>104</v>
      </c>
      <c r="J16" s="26">
        <v>166</v>
      </c>
      <c r="K16" s="27">
        <f>J16/I16</f>
        <v>1.5961538461538463</v>
      </c>
      <c r="L16" s="25">
        <v>104</v>
      </c>
      <c r="M16" s="26">
        <v>106</v>
      </c>
      <c r="N16" s="27">
        <f>M16/L16</f>
        <v>1.0192307692307692</v>
      </c>
      <c r="O16" s="25">
        <v>104</v>
      </c>
      <c r="P16" s="26">
        <v>104</v>
      </c>
      <c r="Q16" s="27">
        <f>P16/O16</f>
        <v>1</v>
      </c>
      <c r="R16" s="25">
        <v>104</v>
      </c>
      <c r="S16" s="26">
        <v>89</v>
      </c>
      <c r="T16" s="27">
        <f>S16/R16</f>
        <v>0.85576923076923073</v>
      </c>
      <c r="U16" s="25">
        <f t="shared" si="3"/>
        <v>104</v>
      </c>
      <c r="V16" s="26">
        <f>AVERAGE(D16,G16,J16,M16,P16,S16)</f>
        <v>123.33333333333333</v>
      </c>
      <c r="W16" s="27">
        <f>V16/U16</f>
        <v>1.1858974358974359</v>
      </c>
      <c r="X16" s="26">
        <f t="shared" si="4"/>
        <v>624</v>
      </c>
      <c r="Y16" s="26">
        <f>SUM(D16,G16,J16,M16,P16,S16)</f>
        <v>740</v>
      </c>
      <c r="Z16" s="27">
        <f t="shared" si="5"/>
        <v>1.1858974358974359</v>
      </c>
    </row>
    <row r="17" spans="1:26" ht="13.5" customHeight="1">
      <c r="A17" s="77"/>
      <c r="B17" s="33" t="s">
        <v>18</v>
      </c>
      <c r="C17" s="34">
        <f>SUM(C14:C16)</f>
        <v>243</v>
      </c>
      <c r="D17" s="35">
        <f>SUM(D14:D16)</f>
        <v>251</v>
      </c>
      <c r="E17" s="30">
        <f>D17/C17</f>
        <v>1.0329218106995885</v>
      </c>
      <c r="F17" s="34">
        <f>SUM(F14:F16)</f>
        <v>243</v>
      </c>
      <c r="G17" s="35">
        <f>SUM(G14:G16)</f>
        <v>262</v>
      </c>
      <c r="H17" s="30">
        <f>G17/F17</f>
        <v>1.0781893004115226</v>
      </c>
      <c r="I17" s="34">
        <f>SUM(I14:I16)</f>
        <v>243</v>
      </c>
      <c r="J17" s="35">
        <f>SUM(J14:J16)</f>
        <v>283</v>
      </c>
      <c r="K17" s="30">
        <f>J17/I17</f>
        <v>1.1646090534979423</v>
      </c>
      <c r="L17" s="34">
        <f>SUM(L14:L16)</f>
        <v>243</v>
      </c>
      <c r="M17" s="35">
        <f>SUM(M14:M16)</f>
        <v>239</v>
      </c>
      <c r="N17" s="30">
        <f>M17/L17</f>
        <v>0.98353909465020573</v>
      </c>
      <c r="O17" s="34">
        <f>SUM(O14:O16)</f>
        <v>243</v>
      </c>
      <c r="P17" s="35">
        <f>SUM(P14:P16)</f>
        <v>243</v>
      </c>
      <c r="Q17" s="30">
        <f>P17/O17</f>
        <v>1</v>
      </c>
      <c r="R17" s="34">
        <f>SUM(R14:R16)</f>
        <v>243</v>
      </c>
      <c r="S17" s="35">
        <f>SUM(S14:S16)</f>
        <v>213</v>
      </c>
      <c r="T17" s="30">
        <f>S17/R17</f>
        <v>0.87654320987654322</v>
      </c>
      <c r="U17" s="29">
        <f>SUM(U14:U16)</f>
        <v>243</v>
      </c>
      <c r="V17" s="29">
        <f>SUM(V14:V16)</f>
        <v>248.5</v>
      </c>
      <c r="W17" s="30">
        <f>V17/U17</f>
        <v>1.022633744855967</v>
      </c>
      <c r="X17" s="31">
        <f t="shared" si="4"/>
        <v>1458</v>
      </c>
      <c r="Y17" s="31">
        <f>SUM(Y14:Y16)</f>
        <v>1491</v>
      </c>
      <c r="Z17" s="32">
        <f t="shared" si="5"/>
        <v>1.022633744855967</v>
      </c>
    </row>
    <row r="18" spans="1:26" ht="6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51"/>
      <c r="V18" s="52"/>
      <c r="W18" s="52"/>
      <c r="Z18" s="6" t="s">
        <v>34</v>
      </c>
    </row>
    <row r="19" spans="1:26" ht="11.25" customHeight="1">
      <c r="A19" s="77" t="s">
        <v>4</v>
      </c>
      <c r="B19" s="78" t="s">
        <v>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19"/>
      <c r="Y19" s="19"/>
      <c r="Z19" s="19"/>
    </row>
    <row r="20" spans="1:26" ht="15" customHeight="1">
      <c r="A20" s="77"/>
      <c r="B20" s="75" t="s">
        <v>7</v>
      </c>
      <c r="C20" s="75" t="s">
        <v>8</v>
      </c>
      <c r="D20" s="75"/>
      <c r="E20" s="75"/>
      <c r="F20" s="75" t="s">
        <v>9</v>
      </c>
      <c r="G20" s="75"/>
      <c r="H20" s="75"/>
      <c r="I20" s="75" t="s">
        <v>1</v>
      </c>
      <c r="J20" s="75"/>
      <c r="K20" s="75"/>
      <c r="L20" s="75" t="s">
        <v>10</v>
      </c>
      <c r="M20" s="75"/>
      <c r="N20" s="75"/>
      <c r="O20" s="75" t="s">
        <v>11</v>
      </c>
      <c r="P20" s="75"/>
      <c r="Q20" s="75"/>
      <c r="R20" s="75" t="s">
        <v>25</v>
      </c>
      <c r="S20" s="75"/>
      <c r="T20" s="75"/>
      <c r="U20" s="75" t="s">
        <v>35</v>
      </c>
      <c r="V20" s="75"/>
      <c r="W20" s="75"/>
      <c r="X20" s="76" t="s">
        <v>36</v>
      </c>
      <c r="Y20" s="76"/>
      <c r="Z20" s="76"/>
    </row>
    <row r="21" spans="1:26" ht="12" customHeight="1">
      <c r="A21" s="77"/>
      <c r="B21" s="75"/>
      <c r="C21" s="21" t="s">
        <v>12</v>
      </c>
      <c r="D21" s="22" t="s">
        <v>13</v>
      </c>
      <c r="E21" s="23" t="s">
        <v>14</v>
      </c>
      <c r="F21" s="21" t="s">
        <v>12</v>
      </c>
      <c r="G21" s="22" t="s">
        <v>13</v>
      </c>
      <c r="H21" s="23" t="s">
        <v>14</v>
      </c>
      <c r="I21" s="21" t="s">
        <v>12</v>
      </c>
      <c r="J21" s="22" t="s">
        <v>13</v>
      </c>
      <c r="K21" s="23" t="s">
        <v>14</v>
      </c>
      <c r="L21" s="21" t="s">
        <v>12</v>
      </c>
      <c r="M21" s="22" t="s">
        <v>13</v>
      </c>
      <c r="N21" s="23" t="s">
        <v>14</v>
      </c>
      <c r="O21" s="21" t="s">
        <v>12</v>
      </c>
      <c r="P21" s="22" t="s">
        <v>13</v>
      </c>
      <c r="Q21" s="23" t="s">
        <v>14</v>
      </c>
      <c r="R21" s="21" t="s">
        <v>12</v>
      </c>
      <c r="S21" s="22" t="s">
        <v>13</v>
      </c>
      <c r="T21" s="23" t="s">
        <v>14</v>
      </c>
      <c r="U21" s="21" t="s">
        <v>12</v>
      </c>
      <c r="V21" s="22" t="s">
        <v>13</v>
      </c>
      <c r="W21" s="23" t="s">
        <v>14</v>
      </c>
      <c r="X21" s="21" t="s">
        <v>12</v>
      </c>
      <c r="Y21" s="22" t="s">
        <v>13</v>
      </c>
      <c r="Z21" s="23" t="s">
        <v>14</v>
      </c>
    </row>
    <row r="22" spans="1:26">
      <c r="A22" s="77"/>
      <c r="B22" s="24" t="s">
        <v>15</v>
      </c>
      <c r="C22" s="25">
        <v>11908</v>
      </c>
      <c r="D22" s="36">
        <v>9165</v>
      </c>
      <c r="E22" s="27">
        <f>D22/C22</f>
        <v>0.76965065502183405</v>
      </c>
      <c r="F22" s="25">
        <v>11908</v>
      </c>
      <c r="G22" s="36">
        <v>8530</v>
      </c>
      <c r="H22" s="27">
        <f>G22/F22</f>
        <v>0.71632515955660059</v>
      </c>
      <c r="I22" s="25">
        <v>11908</v>
      </c>
      <c r="J22" s="36">
        <v>11765</v>
      </c>
      <c r="K22" s="27">
        <f>J22/I22</f>
        <v>0.98799126637554591</v>
      </c>
      <c r="L22" s="25">
        <v>11908</v>
      </c>
      <c r="M22" s="36">
        <v>11597</v>
      </c>
      <c r="N22" s="27">
        <f>M22/L22</f>
        <v>0.97388310379576759</v>
      </c>
      <c r="O22" s="25">
        <v>11908</v>
      </c>
      <c r="P22" s="26">
        <v>12079</v>
      </c>
      <c r="Q22" s="27">
        <f>P22/O22</f>
        <v>1.0143600940544173</v>
      </c>
      <c r="R22" s="25">
        <v>11908</v>
      </c>
      <c r="S22" s="36">
        <v>9400</v>
      </c>
      <c r="T22" s="27">
        <f>S22/R22</f>
        <v>0.78938528720188106</v>
      </c>
      <c r="U22" s="25">
        <f>AVERAGE(C22,F22,I22,L22,O22,R22)</f>
        <v>11908</v>
      </c>
      <c r="V22" s="26">
        <f>AVERAGE(D22,G22,J22,M22,P22,S22)</f>
        <v>10422.666666666666</v>
      </c>
      <c r="W22" s="27">
        <f>V22/U22</f>
        <v>0.8752659276676743</v>
      </c>
      <c r="X22" s="26">
        <f>SUM(C22,F22,I22,L22,O22,R22)</f>
        <v>71448</v>
      </c>
      <c r="Y22" s="26">
        <f>SUM(D22,G22,J22,M22,P22,S22)</f>
        <v>62536</v>
      </c>
      <c r="Z22" s="27">
        <f>Y22/X22</f>
        <v>0.87526592766767441</v>
      </c>
    </row>
    <row r="23" spans="1:26">
      <c r="A23" s="77"/>
      <c r="B23" s="24" t="s">
        <v>23</v>
      </c>
      <c r="C23" s="25">
        <v>902</v>
      </c>
      <c r="D23" s="36">
        <v>1979</v>
      </c>
      <c r="E23" s="27">
        <f>D23/C23</f>
        <v>2.1940133037694012</v>
      </c>
      <c r="F23" s="25">
        <v>902</v>
      </c>
      <c r="G23" s="36">
        <v>1954</v>
      </c>
      <c r="H23" s="27">
        <f>G23/F23</f>
        <v>2.1662971175166299</v>
      </c>
      <c r="I23" s="25">
        <v>902</v>
      </c>
      <c r="J23" s="36">
        <v>3886</v>
      </c>
      <c r="K23" s="27">
        <f>J23/I23</f>
        <v>4.3082039911308208</v>
      </c>
      <c r="L23" s="25">
        <v>902</v>
      </c>
      <c r="M23" s="36">
        <v>3759</v>
      </c>
      <c r="N23" s="27">
        <f>M23/L23</f>
        <v>4.1674057649667402</v>
      </c>
      <c r="O23" s="25">
        <v>902</v>
      </c>
      <c r="P23" s="26">
        <v>2688</v>
      </c>
      <c r="Q23" s="27">
        <f>P23/O23</f>
        <v>2.9800443458980044</v>
      </c>
      <c r="R23" s="25">
        <v>902</v>
      </c>
      <c r="S23" s="36">
        <v>2658</v>
      </c>
      <c r="T23" s="27">
        <f>S23/R23</f>
        <v>2.9467849223946785</v>
      </c>
      <c r="U23" s="25">
        <f t="shared" ref="U23:U26" si="6">AVERAGE(C23,F23,I23,L23,O23,R23)</f>
        <v>902</v>
      </c>
      <c r="V23" s="26">
        <f>AVERAGE(D23,G23,J23,M23,P23,S23)</f>
        <v>2820.6666666666665</v>
      </c>
      <c r="W23" s="27">
        <f>V23/U23</f>
        <v>3.1271249076127123</v>
      </c>
      <c r="X23" s="26">
        <f t="shared" ref="X23:X25" si="7">SUM(C23,F23,I23,L23,O23,R23)</f>
        <v>5412</v>
      </c>
      <c r="Y23" s="26">
        <f>SUM(D23,G23,J23,M23,P23,S23)</f>
        <v>16924</v>
      </c>
      <c r="Z23" s="27">
        <f t="shared" ref="Z23" si="8">Y23/X23</f>
        <v>3.1271249076127123</v>
      </c>
    </row>
    <row r="24" spans="1:26">
      <c r="A24" s="77"/>
      <c r="B24" s="37" t="s">
        <v>16</v>
      </c>
      <c r="C24" s="25">
        <v>2030</v>
      </c>
      <c r="D24" s="25">
        <v>0</v>
      </c>
      <c r="E24" s="27">
        <f t="shared" ref="E24:E25" si="9">D24/C24</f>
        <v>0</v>
      </c>
      <c r="F24" s="25">
        <v>2030</v>
      </c>
      <c r="G24" s="25">
        <v>0</v>
      </c>
      <c r="H24" s="27">
        <f t="shared" ref="H24:H25" si="10">G24/F24</f>
        <v>0</v>
      </c>
      <c r="I24" s="25">
        <v>2030</v>
      </c>
      <c r="J24" s="25">
        <v>0</v>
      </c>
      <c r="K24" s="27">
        <f t="shared" ref="K24:K25" si="11">J24/I24</f>
        <v>0</v>
      </c>
      <c r="L24" s="25">
        <v>2030</v>
      </c>
      <c r="M24" s="25">
        <v>0</v>
      </c>
      <c r="N24" s="27">
        <v>0</v>
      </c>
      <c r="O24" s="25">
        <v>2030</v>
      </c>
      <c r="P24" s="25">
        <v>0</v>
      </c>
      <c r="Q24" s="27">
        <v>0</v>
      </c>
      <c r="R24" s="25">
        <v>2030</v>
      </c>
      <c r="S24" s="38">
        <v>0</v>
      </c>
      <c r="T24" s="27">
        <v>0</v>
      </c>
      <c r="U24" s="25">
        <f t="shared" si="6"/>
        <v>2030</v>
      </c>
      <c r="V24" s="26">
        <f>AVERAGE(D24,G24,J24,M24,P24,S24)</f>
        <v>0</v>
      </c>
      <c r="W24" s="27">
        <v>0</v>
      </c>
      <c r="X24" s="26">
        <f t="shared" si="7"/>
        <v>12180</v>
      </c>
      <c r="Y24" s="26">
        <f>SUM(D24,G24,J24,M24,P24,S24)</f>
        <v>0</v>
      </c>
      <c r="Z24" s="27">
        <v>0</v>
      </c>
    </row>
    <row r="25" spans="1:26">
      <c r="A25" s="77"/>
      <c r="B25" s="37" t="s">
        <v>24</v>
      </c>
      <c r="C25" s="25">
        <v>300</v>
      </c>
      <c r="D25" s="25">
        <v>0</v>
      </c>
      <c r="E25" s="27">
        <f t="shared" si="9"/>
        <v>0</v>
      </c>
      <c r="F25" s="25">
        <v>300</v>
      </c>
      <c r="G25" s="25">
        <v>0</v>
      </c>
      <c r="H25" s="27">
        <f t="shared" si="10"/>
        <v>0</v>
      </c>
      <c r="I25" s="25">
        <v>300</v>
      </c>
      <c r="J25" s="25">
        <v>0</v>
      </c>
      <c r="K25" s="27">
        <f t="shared" si="11"/>
        <v>0</v>
      </c>
      <c r="L25" s="25">
        <v>300</v>
      </c>
      <c r="M25" s="25">
        <v>0</v>
      </c>
      <c r="N25" s="27">
        <v>0</v>
      </c>
      <c r="O25" s="25">
        <v>300</v>
      </c>
      <c r="P25" s="25">
        <v>0</v>
      </c>
      <c r="Q25" s="27">
        <v>0</v>
      </c>
      <c r="R25" s="25">
        <v>300</v>
      </c>
      <c r="S25" s="38">
        <v>0</v>
      </c>
      <c r="T25" s="27">
        <v>0</v>
      </c>
      <c r="U25" s="25">
        <f t="shared" si="6"/>
        <v>300</v>
      </c>
      <c r="V25" s="26">
        <f>AVERAGE(D25,G25,J25,M25,P25,S25)</f>
        <v>0</v>
      </c>
      <c r="W25" s="27">
        <v>0</v>
      </c>
      <c r="X25" s="26">
        <f t="shared" si="7"/>
        <v>1800</v>
      </c>
      <c r="Y25" s="26">
        <f>SUM(D25,G25,J25,M25,P25,S25)</f>
        <v>0</v>
      </c>
      <c r="Z25" s="27">
        <v>0</v>
      </c>
    </row>
    <row r="26" spans="1:26" ht="13.5" customHeight="1">
      <c r="A26" s="77"/>
      <c r="B26" s="20" t="s">
        <v>18</v>
      </c>
      <c r="C26" s="29">
        <f>SUM(C22:C25)</f>
        <v>15140</v>
      </c>
      <c r="D26" s="39">
        <f>SUM(D22:D25)</f>
        <v>11144</v>
      </c>
      <c r="E26" s="30">
        <f>D26/C26</f>
        <v>0.73606340819022453</v>
      </c>
      <c r="F26" s="29">
        <f>SUM(F22:F25)</f>
        <v>15140</v>
      </c>
      <c r="G26" s="39">
        <f>SUM(G22:G25)</f>
        <v>10484</v>
      </c>
      <c r="H26" s="30">
        <f>G26/F26</f>
        <v>0.69247027741083222</v>
      </c>
      <c r="I26" s="29">
        <f>SUM(I22:I25)</f>
        <v>15140</v>
      </c>
      <c r="J26" s="39">
        <f>SUM(J22:J23)</f>
        <v>15651</v>
      </c>
      <c r="K26" s="30">
        <f>J26/I26</f>
        <v>1.0337516512549538</v>
      </c>
      <c r="L26" s="29">
        <f>SUM(L22:L25)</f>
        <v>15140</v>
      </c>
      <c r="M26" s="39">
        <f>SUM(M22:M23)</f>
        <v>15356</v>
      </c>
      <c r="N26" s="30">
        <f>M26/L26</f>
        <v>1.0142668428005284</v>
      </c>
      <c r="O26" s="29">
        <f>SUM(O22:O25)</f>
        <v>15140</v>
      </c>
      <c r="P26" s="29">
        <f>SUM(P22:P23)</f>
        <v>14767</v>
      </c>
      <c r="Q26" s="30">
        <f>P26/O26</f>
        <v>0.97536327608982831</v>
      </c>
      <c r="R26" s="29">
        <f>SUM(R22:R25)</f>
        <v>15140</v>
      </c>
      <c r="S26" s="39">
        <f>SUM(S22:S23)</f>
        <v>12058</v>
      </c>
      <c r="T26" s="30">
        <f>S26/R26</f>
        <v>0.7964332892998679</v>
      </c>
      <c r="U26" s="29">
        <f t="shared" si="6"/>
        <v>15140</v>
      </c>
      <c r="V26" s="29">
        <f>AVERAGE(D26,G26,J26,M26,P26,S26)</f>
        <v>13243.333333333334</v>
      </c>
      <c r="W26" s="30">
        <f>V26/U26</f>
        <v>0.87472479084103927</v>
      </c>
      <c r="X26" s="31">
        <f>SUM(X22:X25)</f>
        <v>90840</v>
      </c>
      <c r="Y26" s="31">
        <f>SUM(Y22:Y25)</f>
        <v>79460</v>
      </c>
      <c r="Z26" s="32">
        <f t="shared" ref="Z26" si="12">Y26/X26</f>
        <v>0.87472479084103916</v>
      </c>
    </row>
    <row r="27" spans="1:26" ht="6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5"/>
      <c r="V27" s="5"/>
      <c r="W27" s="5"/>
      <c r="X27" s="5"/>
      <c r="Y27" s="5"/>
      <c r="Z27" s="5"/>
    </row>
    <row r="28" spans="1:26" ht="11.25" customHeight="1">
      <c r="A28" s="77" t="s">
        <v>5</v>
      </c>
      <c r="B28" s="78" t="s">
        <v>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19"/>
      <c r="V28" s="19"/>
      <c r="W28" s="19"/>
      <c r="X28" s="19"/>
      <c r="Y28" s="19"/>
      <c r="Z28" s="19"/>
    </row>
    <row r="29" spans="1:26" ht="15" customHeight="1">
      <c r="A29" s="77"/>
      <c r="B29" s="75" t="s">
        <v>7</v>
      </c>
      <c r="C29" s="75" t="s">
        <v>8</v>
      </c>
      <c r="D29" s="75"/>
      <c r="E29" s="75"/>
      <c r="F29" s="75" t="s">
        <v>9</v>
      </c>
      <c r="G29" s="75"/>
      <c r="H29" s="75"/>
      <c r="I29" s="75" t="s">
        <v>1</v>
      </c>
      <c r="J29" s="75"/>
      <c r="K29" s="75"/>
      <c r="L29" s="75" t="s">
        <v>10</v>
      </c>
      <c r="M29" s="75"/>
      <c r="N29" s="75"/>
      <c r="O29" s="75" t="s">
        <v>11</v>
      </c>
      <c r="P29" s="75"/>
      <c r="Q29" s="75"/>
      <c r="R29" s="75" t="s">
        <v>25</v>
      </c>
      <c r="S29" s="75"/>
      <c r="T29" s="75"/>
      <c r="U29" s="75" t="s">
        <v>35</v>
      </c>
      <c r="V29" s="75"/>
      <c r="W29" s="75"/>
      <c r="X29" s="76" t="s">
        <v>36</v>
      </c>
      <c r="Y29" s="76"/>
      <c r="Z29" s="76"/>
    </row>
    <row r="30" spans="1:26" ht="12" customHeight="1">
      <c r="A30" s="77"/>
      <c r="B30" s="75"/>
      <c r="C30" s="21" t="s">
        <v>12</v>
      </c>
      <c r="D30" s="22" t="s">
        <v>13</v>
      </c>
      <c r="E30" s="23" t="s">
        <v>14</v>
      </c>
      <c r="F30" s="21" t="s">
        <v>12</v>
      </c>
      <c r="G30" s="22" t="s">
        <v>13</v>
      </c>
      <c r="H30" s="23" t="s">
        <v>14</v>
      </c>
      <c r="I30" s="21" t="s">
        <v>12</v>
      </c>
      <c r="J30" s="22" t="s">
        <v>13</v>
      </c>
      <c r="K30" s="23" t="s">
        <v>14</v>
      </c>
      <c r="L30" s="21" t="s">
        <v>12</v>
      </c>
      <c r="M30" s="22" t="s">
        <v>13</v>
      </c>
      <c r="N30" s="23" t="s">
        <v>14</v>
      </c>
      <c r="O30" s="21" t="s">
        <v>12</v>
      </c>
      <c r="P30" s="22" t="s">
        <v>13</v>
      </c>
      <c r="Q30" s="23" t="s">
        <v>14</v>
      </c>
      <c r="R30" s="21" t="s">
        <v>12</v>
      </c>
      <c r="S30" s="22" t="s">
        <v>13</v>
      </c>
      <c r="T30" s="23" t="s">
        <v>14</v>
      </c>
      <c r="U30" s="21" t="s">
        <v>12</v>
      </c>
      <c r="V30" s="22" t="s">
        <v>13</v>
      </c>
      <c r="W30" s="23" t="s">
        <v>14</v>
      </c>
      <c r="X30" s="21" t="s">
        <v>12</v>
      </c>
      <c r="Y30" s="22" t="s">
        <v>13</v>
      </c>
      <c r="Z30" s="23" t="s">
        <v>14</v>
      </c>
    </row>
    <row r="31" spans="1:26">
      <c r="A31" s="77"/>
      <c r="B31" s="24" t="s">
        <v>23</v>
      </c>
      <c r="C31" s="25">
        <v>8000</v>
      </c>
      <c r="D31" s="25">
        <v>7838</v>
      </c>
      <c r="E31" s="27">
        <f>D31/C31</f>
        <v>0.97975000000000001</v>
      </c>
      <c r="F31" s="25">
        <v>8000</v>
      </c>
      <c r="G31" s="25">
        <v>8263</v>
      </c>
      <c r="H31" s="27">
        <f>G31/F31</f>
        <v>1.032875</v>
      </c>
      <c r="I31" s="25">
        <v>8000</v>
      </c>
      <c r="J31" s="25">
        <v>13141</v>
      </c>
      <c r="K31" s="27">
        <f>J31/I31</f>
        <v>1.642625</v>
      </c>
      <c r="L31" s="25">
        <v>8000</v>
      </c>
      <c r="M31" s="25">
        <v>13390</v>
      </c>
      <c r="N31" s="27">
        <f>M31/L31</f>
        <v>1.6737500000000001</v>
      </c>
      <c r="O31" s="25">
        <v>8000</v>
      </c>
      <c r="P31" s="25">
        <v>12157</v>
      </c>
      <c r="Q31" s="27">
        <f>P31/O31</f>
        <v>1.519625</v>
      </c>
      <c r="R31" s="25">
        <v>8000</v>
      </c>
      <c r="S31" s="25">
        <v>10497</v>
      </c>
      <c r="T31" s="27">
        <f>S31/R31</f>
        <v>1.312125</v>
      </c>
      <c r="U31" s="25">
        <f>AVERAGE(C31,F31,I31,L31,O31,R31)</f>
        <v>8000</v>
      </c>
      <c r="V31" s="26">
        <f>AVERAGE(D31,G31,J31,M31,P31,S31)</f>
        <v>10881</v>
      </c>
      <c r="W31" s="27">
        <f>V31/U31</f>
        <v>1.360125</v>
      </c>
      <c r="X31" s="26">
        <f>SUM(C31,F31,I31,L31,O31,R31)</f>
        <v>48000</v>
      </c>
      <c r="Y31" s="26">
        <f>SUM(D31,G31,J31,M31,P31,S31)</f>
        <v>65286</v>
      </c>
      <c r="Z31" s="27">
        <f>Y31/X31</f>
        <v>1.360125</v>
      </c>
    </row>
    <row r="32" spans="1:26" ht="11.25" customHeight="1">
      <c r="A32" s="77"/>
      <c r="B32" s="78" t="s">
        <v>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9"/>
      <c r="V32" s="19"/>
      <c r="W32" s="19"/>
      <c r="X32" s="19"/>
      <c r="Y32" s="19"/>
      <c r="Z32" s="19"/>
    </row>
    <row r="33" spans="1:26" ht="15" customHeight="1">
      <c r="A33" s="77"/>
      <c r="B33" s="75" t="s">
        <v>20</v>
      </c>
      <c r="C33" s="75" t="s">
        <v>8</v>
      </c>
      <c r="D33" s="75"/>
      <c r="E33" s="75"/>
      <c r="F33" s="75" t="s">
        <v>9</v>
      </c>
      <c r="G33" s="75"/>
      <c r="H33" s="75"/>
      <c r="I33" s="75" t="s">
        <v>1</v>
      </c>
      <c r="J33" s="75"/>
      <c r="K33" s="75"/>
      <c r="L33" s="75" t="s">
        <v>10</v>
      </c>
      <c r="M33" s="75"/>
      <c r="N33" s="75"/>
      <c r="O33" s="75" t="s">
        <v>11</v>
      </c>
      <c r="P33" s="75"/>
      <c r="Q33" s="75"/>
      <c r="R33" s="75" t="s">
        <v>25</v>
      </c>
      <c r="S33" s="75"/>
      <c r="T33" s="75"/>
      <c r="U33" s="75" t="s">
        <v>35</v>
      </c>
      <c r="V33" s="75"/>
      <c r="W33" s="75"/>
      <c r="X33" s="76" t="s">
        <v>36</v>
      </c>
      <c r="Y33" s="76"/>
      <c r="Z33" s="76"/>
    </row>
    <row r="34" spans="1:26" ht="12" customHeight="1">
      <c r="A34" s="77"/>
      <c r="B34" s="75"/>
      <c r="C34" s="21" t="s">
        <v>12</v>
      </c>
      <c r="D34" s="22" t="s">
        <v>13</v>
      </c>
      <c r="E34" s="23" t="s">
        <v>14</v>
      </c>
      <c r="F34" s="21" t="s">
        <v>12</v>
      </c>
      <c r="G34" s="22" t="s">
        <v>13</v>
      </c>
      <c r="H34" s="23" t="s">
        <v>14</v>
      </c>
      <c r="I34" s="21" t="s">
        <v>12</v>
      </c>
      <c r="J34" s="22" t="s">
        <v>13</v>
      </c>
      <c r="K34" s="23" t="s">
        <v>14</v>
      </c>
      <c r="L34" s="21" t="s">
        <v>12</v>
      </c>
      <c r="M34" s="22" t="s">
        <v>13</v>
      </c>
      <c r="N34" s="23" t="s">
        <v>14</v>
      </c>
      <c r="O34" s="21" t="s">
        <v>12</v>
      </c>
      <c r="P34" s="22" t="s">
        <v>13</v>
      </c>
      <c r="Q34" s="23" t="s">
        <v>14</v>
      </c>
      <c r="R34" s="21" t="s">
        <v>12</v>
      </c>
      <c r="S34" s="22" t="s">
        <v>13</v>
      </c>
      <c r="T34" s="23" t="s">
        <v>14</v>
      </c>
      <c r="U34" s="21" t="s">
        <v>12</v>
      </c>
      <c r="V34" s="22" t="s">
        <v>13</v>
      </c>
      <c r="W34" s="23" t="s">
        <v>14</v>
      </c>
      <c r="X34" s="21" t="s">
        <v>12</v>
      </c>
      <c r="Y34" s="22" t="s">
        <v>13</v>
      </c>
      <c r="Z34" s="23" t="s">
        <v>14</v>
      </c>
    </row>
    <row r="35" spans="1:26">
      <c r="A35" s="77"/>
      <c r="B35" s="24" t="s">
        <v>23</v>
      </c>
      <c r="C35" s="25">
        <v>67</v>
      </c>
      <c r="D35" s="25">
        <v>61</v>
      </c>
      <c r="E35" s="27">
        <f>IFERROR((D35/C35),"-")</f>
        <v>0.91044776119402981</v>
      </c>
      <c r="F35" s="25">
        <v>67</v>
      </c>
      <c r="G35" s="25">
        <v>92</v>
      </c>
      <c r="H35" s="27">
        <f>IFERROR((G35/F35),"-")</f>
        <v>1.3731343283582089</v>
      </c>
      <c r="I35" s="25">
        <v>67</v>
      </c>
      <c r="J35" s="25">
        <v>165</v>
      </c>
      <c r="K35" s="27">
        <f>IFERROR((J35/I35),"-")</f>
        <v>2.4626865671641789</v>
      </c>
      <c r="L35" s="25">
        <v>67</v>
      </c>
      <c r="M35" s="25">
        <v>135</v>
      </c>
      <c r="N35" s="27">
        <f>IFERROR((M35/L35),"-")</f>
        <v>2.0149253731343282</v>
      </c>
      <c r="O35" s="25">
        <v>67</v>
      </c>
      <c r="P35" s="25">
        <v>127</v>
      </c>
      <c r="Q35" s="27">
        <f>IFERROR((P35/O35),"-")</f>
        <v>1.8955223880597014</v>
      </c>
      <c r="R35" s="25">
        <v>67</v>
      </c>
      <c r="S35" s="25">
        <v>89</v>
      </c>
      <c r="T35" s="27">
        <f>IFERROR((S35/R35),"-")</f>
        <v>1.3283582089552239</v>
      </c>
      <c r="U35" s="25">
        <f>AVERAGE(C35,F35,I35,L35,O35,R35)</f>
        <v>67</v>
      </c>
      <c r="V35" s="26">
        <f>AVERAGE(D35,G35,J35,M35,P35,S35)</f>
        <v>111.5</v>
      </c>
      <c r="W35" s="27">
        <f>IFERROR((V35/U35),"-")</f>
        <v>1.664179104477612</v>
      </c>
      <c r="X35" s="26">
        <f>SUM(C35,F35,I35,L35,O35,R35)</f>
        <v>402</v>
      </c>
      <c r="Y35" s="26">
        <f>SUM(D35,G35,J35,M35,P35,S35)</f>
        <v>669</v>
      </c>
      <c r="Z35" s="27">
        <f>IFERROR((Y35/X35),"-")</f>
        <v>1.664179104477612</v>
      </c>
    </row>
    <row r="37" spans="1:26">
      <c r="C37" s="75" t="s">
        <v>8</v>
      </c>
      <c r="D37" s="75"/>
      <c r="E37" s="75"/>
      <c r="F37" s="75" t="s">
        <v>9</v>
      </c>
      <c r="G37" s="75"/>
      <c r="H37" s="75"/>
      <c r="I37" s="75" t="s">
        <v>1</v>
      </c>
      <c r="J37" s="75"/>
      <c r="K37" s="75"/>
      <c r="L37" s="75" t="s">
        <v>10</v>
      </c>
      <c r="M37" s="75"/>
      <c r="N37" s="75"/>
      <c r="O37" s="75" t="s">
        <v>11</v>
      </c>
      <c r="P37" s="75"/>
      <c r="Q37" s="75"/>
      <c r="R37" s="75" t="s">
        <v>25</v>
      </c>
      <c r="S37" s="75"/>
      <c r="T37" s="75"/>
      <c r="U37" s="75" t="s">
        <v>35</v>
      </c>
      <c r="V37" s="75"/>
      <c r="W37" s="75"/>
      <c r="X37" s="76" t="s">
        <v>36</v>
      </c>
      <c r="Y37" s="76"/>
      <c r="Z37" s="76"/>
    </row>
    <row r="38" spans="1:26">
      <c r="C38" s="21" t="s">
        <v>12</v>
      </c>
      <c r="D38" s="22" t="s">
        <v>13</v>
      </c>
      <c r="E38" s="23" t="s">
        <v>14</v>
      </c>
      <c r="F38" s="21" t="s">
        <v>12</v>
      </c>
      <c r="G38" s="22" t="s">
        <v>13</v>
      </c>
      <c r="H38" s="23" t="s">
        <v>14</v>
      </c>
      <c r="I38" s="21" t="s">
        <v>12</v>
      </c>
      <c r="J38" s="22" t="s">
        <v>13</v>
      </c>
      <c r="K38" s="23" t="s">
        <v>14</v>
      </c>
      <c r="L38" s="21" t="s">
        <v>12</v>
      </c>
      <c r="M38" s="22" t="s">
        <v>13</v>
      </c>
      <c r="N38" s="23" t="s">
        <v>14</v>
      </c>
      <c r="O38" s="21" t="s">
        <v>12</v>
      </c>
      <c r="P38" s="22" t="s">
        <v>13</v>
      </c>
      <c r="Q38" s="23" t="s">
        <v>14</v>
      </c>
      <c r="R38" s="21" t="s">
        <v>12</v>
      </c>
      <c r="S38" s="22" t="s">
        <v>13</v>
      </c>
      <c r="T38" s="23" t="s">
        <v>14</v>
      </c>
      <c r="U38" s="21" t="s">
        <v>12</v>
      </c>
      <c r="V38" s="22" t="s">
        <v>13</v>
      </c>
      <c r="W38" s="23" t="s">
        <v>14</v>
      </c>
      <c r="X38" s="21" t="s">
        <v>12</v>
      </c>
      <c r="Y38" s="22" t="s">
        <v>13</v>
      </c>
      <c r="Z38" s="23" t="s">
        <v>14</v>
      </c>
    </row>
    <row r="39" spans="1:26">
      <c r="A39" s="77" t="s">
        <v>0</v>
      </c>
      <c r="B39" s="40" t="s">
        <v>7</v>
      </c>
      <c r="C39" s="41">
        <f>SUM(C10,C26,C31)</f>
        <v>41164</v>
      </c>
      <c r="D39" s="41">
        <f>SUM(D10,D26,D31)</f>
        <v>38284</v>
      </c>
      <c r="E39" s="42">
        <f>D39/C39</f>
        <v>0.93003595374599168</v>
      </c>
      <c r="F39" s="41">
        <f>SUM(F10,F26,F31)</f>
        <v>41164</v>
      </c>
      <c r="G39" s="41">
        <f>SUM(G10,G26,G31)</f>
        <v>37188</v>
      </c>
      <c r="H39" s="42">
        <f>G39/F39</f>
        <v>0.90341074725488291</v>
      </c>
      <c r="I39" s="41">
        <f>SUM(I10,I26,I31)</f>
        <v>41164</v>
      </c>
      <c r="J39" s="41">
        <f>SUM(J10,J26,J31)</f>
        <v>52318</v>
      </c>
      <c r="K39" s="42">
        <f>J39/I39</f>
        <v>1.2709649208045866</v>
      </c>
      <c r="L39" s="41">
        <f>SUM(L10,L26,L31)</f>
        <v>41164</v>
      </c>
      <c r="M39" s="41">
        <f>SUM(M10,M26,M31)</f>
        <v>52158</v>
      </c>
      <c r="N39" s="42">
        <f>M39/L39</f>
        <v>1.2670780293460304</v>
      </c>
      <c r="O39" s="41">
        <f>SUM(O10,O26,O31)</f>
        <v>41164</v>
      </c>
      <c r="P39" s="41">
        <f>SUM(P10,P26,P31)</f>
        <v>48668</v>
      </c>
      <c r="Q39" s="42">
        <f>P39/O39</f>
        <v>1.1822952094062773</v>
      </c>
      <c r="R39" s="41">
        <f>SUM(R10,R26,R31)</f>
        <v>41164</v>
      </c>
      <c r="S39" s="41">
        <f>SUM(S10,S26,S31)</f>
        <v>40608</v>
      </c>
      <c r="T39" s="42">
        <f>S39/R39</f>
        <v>0.98649305218151784</v>
      </c>
      <c r="U39" s="41">
        <f>AVERAGE(C39,F39,I39,L39,O39,R39)</f>
        <v>41164</v>
      </c>
      <c r="V39" s="41">
        <f>AVERAGE(D39,G39,J39,M39,P39,S39)</f>
        <v>44870.666666666664</v>
      </c>
      <c r="W39" s="42">
        <f>V39/U39</f>
        <v>1.090046318789881</v>
      </c>
      <c r="X39" s="26">
        <f>SUM(C39,F39,I39,L39,O39,R39)</f>
        <v>246984</v>
      </c>
      <c r="Y39" s="26">
        <f>SUM(D39,G39,J39,M39,P39,S39)</f>
        <v>269224</v>
      </c>
      <c r="Z39" s="27">
        <f>Y39/X39</f>
        <v>1.0900463187898812</v>
      </c>
    </row>
    <row r="40" spans="1:26">
      <c r="A40" s="77"/>
      <c r="B40" s="40" t="s">
        <v>33</v>
      </c>
      <c r="C40" s="41">
        <f>SUM(C17,C35)</f>
        <v>310</v>
      </c>
      <c r="D40" s="41">
        <f>SUM(D17,D35)</f>
        <v>312</v>
      </c>
      <c r="E40" s="42">
        <f>D40/C40</f>
        <v>1.0064516129032257</v>
      </c>
      <c r="F40" s="41">
        <f>SUM(F17,F35)</f>
        <v>310</v>
      </c>
      <c r="G40" s="41">
        <f>SUM(G17,G35)</f>
        <v>354</v>
      </c>
      <c r="H40" s="42">
        <f>G40/F40</f>
        <v>1.1419354838709677</v>
      </c>
      <c r="I40" s="41">
        <f>SUM(I17,I35)</f>
        <v>310</v>
      </c>
      <c r="J40" s="41">
        <f>SUM(J17, J35)</f>
        <v>448</v>
      </c>
      <c r="K40" s="42">
        <f>J40/I40</f>
        <v>1.4451612903225806</v>
      </c>
      <c r="L40" s="41">
        <f>SUM(L17,L35)</f>
        <v>310</v>
      </c>
      <c r="M40" s="41">
        <f>SUM(M17,M35)</f>
        <v>374</v>
      </c>
      <c r="N40" s="42">
        <f>M40/L40</f>
        <v>1.2064516129032259</v>
      </c>
      <c r="O40" s="41">
        <f>SUM(O17,O35)</f>
        <v>310</v>
      </c>
      <c r="P40" s="41">
        <f>SUM(P17,P35)</f>
        <v>370</v>
      </c>
      <c r="Q40" s="42">
        <f>P40/O40</f>
        <v>1.1935483870967742</v>
      </c>
      <c r="R40" s="41">
        <f>SUM(R17,R35)</f>
        <v>310</v>
      </c>
      <c r="S40" s="41">
        <f>SUM(S17,S35)</f>
        <v>302</v>
      </c>
      <c r="T40" s="42">
        <f>S40/R40</f>
        <v>0.97419354838709682</v>
      </c>
      <c r="U40" s="41">
        <f>AVERAGE(C40,F40,I40,L40,O40,R40)</f>
        <v>310</v>
      </c>
      <c r="V40" s="41">
        <f>AVERAGE(D40,G40,J40,M40,P40,S40)</f>
        <v>360</v>
      </c>
      <c r="W40" s="42">
        <f>V40/U40</f>
        <v>1.1612903225806452</v>
      </c>
      <c r="X40" s="26">
        <f t="shared" ref="X40" si="13">SUM(C40,F40,I40,L40,O40,R40)</f>
        <v>1860</v>
      </c>
      <c r="Y40" s="26">
        <f>SUM(D40,G40,J40,M40,P40,S40)</f>
        <v>2160</v>
      </c>
      <c r="Z40" s="27">
        <f t="shared" ref="Z40" si="14">Y40/X40</f>
        <v>1.1612903225806452</v>
      </c>
    </row>
    <row r="41" spans="1:26">
      <c r="A41" s="14"/>
      <c r="B41" s="15"/>
      <c r="C41" s="8"/>
      <c r="D41" s="8"/>
      <c r="E41" s="9"/>
      <c r="F41" s="8"/>
      <c r="G41" s="8"/>
      <c r="H41" s="9"/>
      <c r="I41" s="8"/>
      <c r="J41" s="8"/>
      <c r="K41" s="9"/>
      <c r="L41" s="8"/>
      <c r="M41" s="8"/>
      <c r="N41" s="9"/>
      <c r="O41" s="8"/>
      <c r="P41" s="8"/>
      <c r="Q41" s="9"/>
      <c r="R41" s="8"/>
      <c r="S41" s="8"/>
      <c r="T41" s="9"/>
      <c r="U41" s="8"/>
      <c r="V41" s="8"/>
      <c r="W41" s="9"/>
      <c r="X41" s="10"/>
      <c r="Y41" s="10"/>
      <c r="Z41" s="11"/>
    </row>
    <row r="42" spans="1:26">
      <c r="A42" s="14"/>
      <c r="B42" s="15"/>
      <c r="C42" s="8"/>
      <c r="D42" s="8"/>
      <c r="E42" s="9"/>
      <c r="F42" s="8"/>
      <c r="G42" s="8"/>
      <c r="H42" s="9"/>
      <c r="I42" s="8"/>
      <c r="J42" s="8"/>
      <c r="K42" s="9"/>
      <c r="L42" s="8"/>
      <c r="M42" s="8"/>
      <c r="N42" s="9"/>
      <c r="O42" s="8"/>
      <c r="P42" s="8"/>
      <c r="Q42" s="9"/>
      <c r="R42" s="8"/>
      <c r="S42" s="8"/>
      <c r="T42" s="9"/>
      <c r="U42" s="8"/>
      <c r="V42" s="8"/>
      <c r="W42" s="9"/>
      <c r="X42" s="10"/>
      <c r="Y42" s="10"/>
      <c r="Z42" s="11"/>
    </row>
    <row r="43" spans="1:26" ht="15.75">
      <c r="A43" s="82" t="s">
        <v>38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>
        <v>2015</v>
      </c>
      <c r="Y43" s="82"/>
      <c r="Z43" s="82"/>
    </row>
    <row r="44" spans="1:26">
      <c r="A44" s="17"/>
      <c r="B44" s="83" t="s">
        <v>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>
      <c r="A45" s="20" t="s">
        <v>2</v>
      </c>
      <c r="B45" s="75" t="s">
        <v>7</v>
      </c>
      <c r="C45" s="75" t="s">
        <v>26</v>
      </c>
      <c r="D45" s="75"/>
      <c r="E45" s="75"/>
      <c r="F45" s="75" t="s">
        <v>27</v>
      </c>
      <c r="G45" s="75"/>
      <c r="H45" s="75"/>
      <c r="I45" s="75" t="s">
        <v>28</v>
      </c>
      <c r="J45" s="75"/>
      <c r="K45" s="75"/>
      <c r="L45" s="75" t="s">
        <v>29</v>
      </c>
      <c r="M45" s="75"/>
      <c r="N45" s="75"/>
      <c r="O45" s="75" t="s">
        <v>30</v>
      </c>
      <c r="P45" s="75"/>
      <c r="Q45" s="75"/>
      <c r="R45" s="75" t="s">
        <v>31</v>
      </c>
      <c r="S45" s="75"/>
      <c r="T45" s="75"/>
      <c r="U45" s="75" t="s">
        <v>35</v>
      </c>
      <c r="V45" s="75"/>
      <c r="W45" s="75"/>
      <c r="X45" s="76" t="s">
        <v>36</v>
      </c>
      <c r="Y45" s="76"/>
      <c r="Z45" s="76"/>
    </row>
    <row r="46" spans="1:26">
      <c r="A46" s="77" t="s">
        <v>3</v>
      </c>
      <c r="B46" s="75"/>
      <c r="C46" s="21" t="s">
        <v>12</v>
      </c>
      <c r="D46" s="22" t="s">
        <v>13</v>
      </c>
      <c r="E46" s="23" t="s">
        <v>14</v>
      </c>
      <c r="F46" s="21" t="s">
        <v>12</v>
      </c>
      <c r="G46" s="22" t="s">
        <v>13</v>
      </c>
      <c r="H46" s="23" t="s">
        <v>14</v>
      </c>
      <c r="I46" s="21" t="s">
        <v>12</v>
      </c>
      <c r="J46" s="22" t="s">
        <v>13</v>
      </c>
      <c r="K46" s="23" t="s">
        <v>14</v>
      </c>
      <c r="L46" s="21" t="s">
        <v>12</v>
      </c>
      <c r="M46" s="22" t="s">
        <v>13</v>
      </c>
      <c r="N46" s="23" t="s">
        <v>14</v>
      </c>
      <c r="O46" s="21" t="s">
        <v>12</v>
      </c>
      <c r="P46" s="22" t="s">
        <v>13</v>
      </c>
      <c r="Q46" s="23" t="s">
        <v>14</v>
      </c>
      <c r="R46" s="21" t="s">
        <v>12</v>
      </c>
      <c r="S46" s="22" t="s">
        <v>13</v>
      </c>
      <c r="T46" s="23" t="s">
        <v>14</v>
      </c>
      <c r="U46" s="21" t="s">
        <v>12</v>
      </c>
      <c r="V46" s="22" t="s">
        <v>13</v>
      </c>
      <c r="W46" s="23" t="s">
        <v>14</v>
      </c>
      <c r="X46" s="21" t="s">
        <v>12</v>
      </c>
      <c r="Y46" s="22" t="s">
        <v>13</v>
      </c>
      <c r="Z46" s="23" t="s">
        <v>14</v>
      </c>
    </row>
    <row r="47" spans="1:26">
      <c r="A47" s="77"/>
      <c r="B47" s="24" t="s">
        <v>15</v>
      </c>
      <c r="C47" s="25">
        <v>12600</v>
      </c>
      <c r="D47" s="26">
        <v>13438.624662531924</v>
      </c>
      <c r="E47" s="27">
        <f>D47/C47</f>
        <v>1.066557512899359</v>
      </c>
      <c r="F47" s="25">
        <v>12600</v>
      </c>
      <c r="G47" s="26">
        <v>14793.19162173372</v>
      </c>
      <c r="H47" s="27">
        <f>G47/F47</f>
        <v>1.1740628271217237</v>
      </c>
      <c r="I47" s="25">
        <v>12600</v>
      </c>
      <c r="J47" s="26">
        <v>14309</v>
      </c>
      <c r="K47" s="27">
        <f>J47/I47</f>
        <v>1.1356349206349206</v>
      </c>
      <c r="L47" s="25">
        <v>12600</v>
      </c>
      <c r="M47" s="26">
        <v>15017</v>
      </c>
      <c r="N47" s="27">
        <f>M47/L47</f>
        <v>1.1918253968253969</v>
      </c>
      <c r="O47" s="25">
        <v>12600</v>
      </c>
      <c r="P47" s="26">
        <v>15080.004405286345</v>
      </c>
      <c r="Q47" s="27">
        <f>P47/O47</f>
        <v>1.1968257464512972</v>
      </c>
      <c r="R47" s="25">
        <v>12600</v>
      </c>
      <c r="S47" s="26">
        <v>14308.226051239208</v>
      </c>
      <c r="T47" s="27">
        <f>S47/R47</f>
        <v>1.1355734961300958</v>
      </c>
      <c r="U47" s="25">
        <f>AVERAGE(C47,F47,I47,L47,O47,R47)</f>
        <v>12600</v>
      </c>
      <c r="V47" s="26">
        <f>AVERAGE(D47,G47,J47,M47,P47,S47)</f>
        <v>14491.007790131867</v>
      </c>
      <c r="W47" s="27">
        <f>V47/U47</f>
        <v>1.1500799833437989</v>
      </c>
      <c r="X47" s="26">
        <f>SUM(C47,F47,I47,L47,O47,R47)</f>
        <v>75600</v>
      </c>
      <c r="Y47" s="26">
        <f>SUM(D47,G47,J47,M47,P47,S47)</f>
        <v>86946.046740791207</v>
      </c>
      <c r="Z47" s="27">
        <f>Y47/X47</f>
        <v>1.1500799833437991</v>
      </c>
    </row>
    <row r="48" spans="1:26">
      <c r="A48" s="77"/>
      <c r="B48" s="24" t="s">
        <v>16</v>
      </c>
      <c r="C48" s="25">
        <v>3744</v>
      </c>
      <c r="D48" s="26">
        <v>2912.193141189347</v>
      </c>
      <c r="E48" s="27">
        <f>D48/C48</f>
        <v>0.77782936463390673</v>
      </c>
      <c r="F48" s="25">
        <v>3744</v>
      </c>
      <c r="G48" s="26">
        <v>2999.595603484031</v>
      </c>
      <c r="H48" s="27">
        <f>G48/F48</f>
        <v>0.8011740393921023</v>
      </c>
      <c r="I48" s="25">
        <v>3744</v>
      </c>
      <c r="J48" s="26">
        <v>3059</v>
      </c>
      <c r="K48" s="27">
        <f>J48/I48</f>
        <v>0.81704059829059827</v>
      </c>
      <c r="L48" s="25">
        <v>3744</v>
      </c>
      <c r="M48" s="26">
        <v>2970</v>
      </c>
      <c r="N48" s="27">
        <f>M48/L48</f>
        <v>0.79326923076923073</v>
      </c>
      <c r="O48" s="25">
        <v>3744</v>
      </c>
      <c r="P48" s="26">
        <v>2455.7767988252572</v>
      </c>
      <c r="Q48" s="27">
        <f>P48/O48</f>
        <v>0.65592329028452379</v>
      </c>
      <c r="R48" s="25">
        <v>3744</v>
      </c>
      <c r="S48" s="26">
        <v>2850.8065998329157</v>
      </c>
      <c r="T48" s="27">
        <f>S48/R48</f>
        <v>0.76143338670750949</v>
      </c>
      <c r="U48" s="25">
        <f t="shared" ref="U48:V50" si="15">AVERAGE(C48,F48,I48,L48,O48,R48)</f>
        <v>3744</v>
      </c>
      <c r="V48" s="26">
        <f t="shared" si="15"/>
        <v>2874.5620238885917</v>
      </c>
      <c r="W48" s="27">
        <f>V48/U48</f>
        <v>0.76777831834631194</v>
      </c>
      <c r="X48" s="26">
        <f>SUM(C48,F48,I48,L48,O48,R48)</f>
        <v>22464</v>
      </c>
      <c r="Y48" s="26">
        <f>SUM(D48,G48,J48,M48,P48,S48)</f>
        <v>17247.372143331551</v>
      </c>
      <c r="Z48" s="27">
        <f t="shared" ref="Z48:Z50" si="16">Y48/X48</f>
        <v>0.76777831834631194</v>
      </c>
    </row>
    <row r="49" spans="1:28">
      <c r="A49" s="77"/>
      <c r="B49" s="24" t="s">
        <v>17</v>
      </c>
      <c r="C49" s="25">
        <v>1680</v>
      </c>
      <c r="D49" s="26">
        <v>1208.1821962787305</v>
      </c>
      <c r="E49" s="27">
        <f>D49/C49</f>
        <v>0.71915606921353004</v>
      </c>
      <c r="F49" s="25">
        <v>1680</v>
      </c>
      <c r="G49" s="26">
        <v>1197.2127747822478</v>
      </c>
      <c r="H49" s="27">
        <f>G49/F49</f>
        <v>0.71262665165609995</v>
      </c>
      <c r="I49" s="25">
        <v>1680</v>
      </c>
      <c r="J49" s="26">
        <v>1138</v>
      </c>
      <c r="K49" s="27">
        <f>J49/I49</f>
        <v>0.67738095238095242</v>
      </c>
      <c r="L49" s="25">
        <v>1680</v>
      </c>
      <c r="M49" s="26">
        <v>1162</v>
      </c>
      <c r="N49" s="27">
        <f>M49/L49</f>
        <v>0.69166666666666665</v>
      </c>
      <c r="O49" s="25">
        <v>1680</v>
      </c>
      <c r="P49" s="26">
        <v>1129.2187958883992</v>
      </c>
      <c r="Q49" s="27">
        <f>P49/O49</f>
        <v>0.67215404517166621</v>
      </c>
      <c r="R49" s="25">
        <v>1680</v>
      </c>
      <c r="S49" s="26">
        <v>943.96734892787538</v>
      </c>
      <c r="T49" s="27">
        <f>S49/R49</f>
        <v>0.56188532674278291</v>
      </c>
      <c r="U49" s="25">
        <f t="shared" si="15"/>
        <v>1680</v>
      </c>
      <c r="V49" s="26">
        <f t="shared" si="15"/>
        <v>1129.7635193128756</v>
      </c>
      <c r="W49" s="27">
        <f>V49/U49</f>
        <v>0.67247828530528309</v>
      </c>
      <c r="X49" s="26">
        <f t="shared" ref="X49" si="17">SUM(C49,F49,I49,L49,O49,R49)</f>
        <v>10080</v>
      </c>
      <c r="Y49" s="26">
        <f>SUM(D49,G49,J49,M49,P49,S49)</f>
        <v>6778.581115877254</v>
      </c>
      <c r="Z49" s="27">
        <f t="shared" si="16"/>
        <v>0.67247828530528309</v>
      </c>
    </row>
    <row r="50" spans="1:28">
      <c r="A50" s="77"/>
      <c r="B50" s="20" t="s">
        <v>18</v>
      </c>
      <c r="C50" s="29">
        <f>SUM(C47:C49)</f>
        <v>18024</v>
      </c>
      <c r="D50" s="29">
        <f>SUM(D47:D49)</f>
        <v>17559</v>
      </c>
      <c r="E50" s="30">
        <f>D50/C50</f>
        <v>0.9742010652463382</v>
      </c>
      <c r="F50" s="29">
        <f>SUM(F47:F49)</f>
        <v>18024</v>
      </c>
      <c r="G50" s="29">
        <f>SUM(G47:G49)</f>
        <v>18990</v>
      </c>
      <c r="H50" s="30">
        <f>G50/F50</f>
        <v>1.053595206391478</v>
      </c>
      <c r="I50" s="29">
        <f>SUM(I47:I49)</f>
        <v>18024</v>
      </c>
      <c r="J50" s="29">
        <f>SUM(J47:J49)</f>
        <v>18506</v>
      </c>
      <c r="K50" s="30">
        <f>J50/I50</f>
        <v>1.0267421216156236</v>
      </c>
      <c r="L50" s="29">
        <f>SUM(L47:L49)</f>
        <v>18024</v>
      </c>
      <c r="M50" s="29">
        <f>SUM(M47:M49)</f>
        <v>19149</v>
      </c>
      <c r="N50" s="30">
        <f>M50/L50</f>
        <v>1.062416777629827</v>
      </c>
      <c r="O50" s="29">
        <f>SUM(O47:O49)</f>
        <v>18024</v>
      </c>
      <c r="P50" s="29">
        <f>SUM(P47:P49)</f>
        <v>18665</v>
      </c>
      <c r="Q50" s="30">
        <f>P50/O50</f>
        <v>1.0355636928539724</v>
      </c>
      <c r="R50" s="29">
        <f>SUM(R47:R49)</f>
        <v>18024</v>
      </c>
      <c r="S50" s="29">
        <f>SUM(S47:S49)</f>
        <v>18103</v>
      </c>
      <c r="T50" s="30">
        <f>S50/R50</f>
        <v>1.0043830448291167</v>
      </c>
      <c r="U50" s="29">
        <f t="shared" si="15"/>
        <v>18024</v>
      </c>
      <c r="V50" s="29">
        <f>AVERAGE(D50,G50,J50,M50,P50,S50)</f>
        <v>18495.333333333332</v>
      </c>
      <c r="W50" s="30">
        <f>V50/U50</f>
        <v>1.0261503180943925</v>
      </c>
      <c r="X50" s="31">
        <f>SUM(X47:X49)</f>
        <v>108144</v>
      </c>
      <c r="Y50" s="31">
        <f>SUM(Y47:Y49)</f>
        <v>110972.00000000001</v>
      </c>
      <c r="Z50" s="32">
        <f t="shared" si="16"/>
        <v>1.0261503180943927</v>
      </c>
    </row>
    <row r="51" spans="1:28">
      <c r="A51" s="77"/>
      <c r="B51" s="78" t="s">
        <v>19</v>
      </c>
      <c r="C51" s="78"/>
      <c r="D51" s="78"/>
      <c r="E51" s="78"/>
      <c r="F51" s="78"/>
      <c r="G51" s="78"/>
      <c r="H51" s="78"/>
      <c r="I51" s="78"/>
      <c r="J51" s="78"/>
      <c r="K51" s="7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8">
      <c r="A52" s="77"/>
      <c r="B52" s="75" t="s">
        <v>20</v>
      </c>
      <c r="C52" s="75" t="s">
        <v>26</v>
      </c>
      <c r="D52" s="75"/>
      <c r="E52" s="75"/>
      <c r="F52" s="75" t="s">
        <v>27</v>
      </c>
      <c r="G52" s="75"/>
      <c r="H52" s="75"/>
      <c r="I52" s="75" t="s">
        <v>28</v>
      </c>
      <c r="J52" s="75"/>
      <c r="K52" s="75"/>
      <c r="L52" s="75" t="s">
        <v>29</v>
      </c>
      <c r="M52" s="75"/>
      <c r="N52" s="75"/>
      <c r="O52" s="75" t="s">
        <v>30</v>
      </c>
      <c r="P52" s="75"/>
      <c r="Q52" s="75"/>
      <c r="R52" s="75" t="s">
        <v>31</v>
      </c>
      <c r="S52" s="75"/>
      <c r="T52" s="75"/>
      <c r="U52" s="75" t="s">
        <v>35</v>
      </c>
      <c r="V52" s="75"/>
      <c r="W52" s="75"/>
      <c r="X52" s="76" t="s">
        <v>36</v>
      </c>
      <c r="Y52" s="76"/>
      <c r="Z52" s="76"/>
    </row>
    <row r="53" spans="1:28">
      <c r="A53" s="77"/>
      <c r="B53" s="75"/>
      <c r="C53" s="21" t="s">
        <v>12</v>
      </c>
      <c r="D53" s="22" t="s">
        <v>13</v>
      </c>
      <c r="E53" s="23" t="s">
        <v>14</v>
      </c>
      <c r="F53" s="21" t="s">
        <v>12</v>
      </c>
      <c r="G53" s="22" t="s">
        <v>13</v>
      </c>
      <c r="H53" s="23" t="s">
        <v>14</v>
      </c>
      <c r="I53" s="21" t="s">
        <v>12</v>
      </c>
      <c r="J53" s="22" t="s">
        <v>13</v>
      </c>
      <c r="K53" s="23" t="s">
        <v>14</v>
      </c>
      <c r="L53" s="21" t="s">
        <v>12</v>
      </c>
      <c r="M53" s="22" t="s">
        <v>13</v>
      </c>
      <c r="N53" s="23" t="s">
        <v>14</v>
      </c>
      <c r="O53" s="21" t="s">
        <v>12</v>
      </c>
      <c r="P53" s="22" t="s">
        <v>13</v>
      </c>
      <c r="Q53" s="23" t="s">
        <v>14</v>
      </c>
      <c r="R53" s="21" t="s">
        <v>12</v>
      </c>
      <c r="S53" s="22" t="s">
        <v>13</v>
      </c>
      <c r="T53" s="23" t="s">
        <v>14</v>
      </c>
      <c r="U53" s="21" t="s">
        <v>12</v>
      </c>
      <c r="V53" s="22" t="s">
        <v>13</v>
      </c>
      <c r="W53" s="23" t="s">
        <v>14</v>
      </c>
      <c r="X53" s="21" t="s">
        <v>12</v>
      </c>
      <c r="Y53" s="22" t="s">
        <v>13</v>
      </c>
      <c r="Z53" s="23" t="s">
        <v>14</v>
      </c>
    </row>
    <row r="54" spans="1:28">
      <c r="A54" s="77"/>
      <c r="B54" s="24" t="s">
        <v>21</v>
      </c>
      <c r="C54" s="25">
        <v>122</v>
      </c>
      <c r="D54" s="26">
        <v>109</v>
      </c>
      <c r="E54" s="27">
        <f>D54/C54</f>
        <v>0.89344262295081966</v>
      </c>
      <c r="F54" s="25">
        <v>122</v>
      </c>
      <c r="G54" s="26">
        <v>116</v>
      </c>
      <c r="H54" s="27">
        <f>G54/F54</f>
        <v>0.95081967213114749</v>
      </c>
      <c r="I54" s="25">
        <v>122</v>
      </c>
      <c r="J54" s="26">
        <v>90</v>
      </c>
      <c r="K54" s="27">
        <f>J54/I54</f>
        <v>0.73770491803278693</v>
      </c>
      <c r="L54" s="25">
        <v>122</v>
      </c>
      <c r="M54" s="26">
        <v>78</v>
      </c>
      <c r="N54" s="27">
        <f>M54/L54</f>
        <v>0.63934426229508201</v>
      </c>
      <c r="O54" s="25">
        <v>122</v>
      </c>
      <c r="P54" s="43">
        <v>78</v>
      </c>
      <c r="Q54" s="27">
        <f>P54/O54</f>
        <v>0.63934426229508201</v>
      </c>
      <c r="R54" s="25">
        <v>122</v>
      </c>
      <c r="S54" s="26">
        <v>75</v>
      </c>
      <c r="T54" s="27">
        <f>S54/R54</f>
        <v>0.61475409836065575</v>
      </c>
      <c r="U54" s="25">
        <v>122</v>
      </c>
      <c r="V54" s="26">
        <f>AVERAGE(D54,G54,J54,M54,P54,S54)</f>
        <v>91</v>
      </c>
      <c r="W54" s="27">
        <f>V54/U54</f>
        <v>0.74590163934426235</v>
      </c>
      <c r="X54" s="26">
        <f>SUM(C54,F54,I54,L54,O54,R54)</f>
        <v>732</v>
      </c>
      <c r="Y54" s="26">
        <f>SUM(D54,G54,J54,M54,P54,S54)</f>
        <v>546</v>
      </c>
      <c r="Z54" s="27">
        <f>Y54/X54</f>
        <v>0.74590163934426235</v>
      </c>
    </row>
    <row r="55" spans="1:28">
      <c r="A55" s="77"/>
      <c r="B55" s="24" t="s">
        <v>22</v>
      </c>
      <c r="C55" s="25">
        <v>17</v>
      </c>
      <c r="D55" s="26">
        <v>7</v>
      </c>
      <c r="E55" s="27">
        <f>D55/C55</f>
        <v>0.41176470588235292</v>
      </c>
      <c r="F55" s="25">
        <v>17</v>
      </c>
      <c r="G55" s="26">
        <v>13</v>
      </c>
      <c r="H55" s="27">
        <f>G55/F55</f>
        <v>0.76470588235294112</v>
      </c>
      <c r="I55" s="25">
        <v>17</v>
      </c>
      <c r="J55" s="26">
        <v>13</v>
      </c>
      <c r="K55" s="27">
        <f>J55/I55</f>
        <v>0.76470588235294112</v>
      </c>
      <c r="L55" s="25">
        <v>17</v>
      </c>
      <c r="M55" s="26">
        <v>8</v>
      </c>
      <c r="N55" s="27">
        <f>M55/L55</f>
        <v>0.47058823529411764</v>
      </c>
      <c r="O55" s="25">
        <v>17</v>
      </c>
      <c r="P55" s="26">
        <v>13</v>
      </c>
      <c r="Q55" s="27">
        <f>P55/O55</f>
        <v>0.76470588235294112</v>
      </c>
      <c r="R55" s="25">
        <v>17</v>
      </c>
      <c r="S55" s="26">
        <v>7</v>
      </c>
      <c r="T55" s="27">
        <f>S55/R55</f>
        <v>0.41176470588235292</v>
      </c>
      <c r="U55" s="25">
        <v>17</v>
      </c>
      <c r="V55" s="26">
        <f t="shared" ref="V55:V56" si="18">AVERAGE(D55,G55,J55,M55,P55,S55)</f>
        <v>10.166666666666666</v>
      </c>
      <c r="W55" s="27">
        <f>V55/U55</f>
        <v>0.59803921568627449</v>
      </c>
      <c r="X55" s="26">
        <f t="shared" ref="X55:X56" si="19">SUM(C55,F55,I55,L55,O55,R55)</f>
        <v>102</v>
      </c>
      <c r="Y55" s="26">
        <f>SUM(D55,G55,J55,M55,P55,S55)</f>
        <v>61</v>
      </c>
      <c r="Z55" s="27">
        <f t="shared" ref="Z55:Z57" si="20">Y55/X55</f>
        <v>0.59803921568627449</v>
      </c>
    </row>
    <row r="56" spans="1:28">
      <c r="A56" s="77"/>
      <c r="B56" s="24" t="s">
        <v>15</v>
      </c>
      <c r="C56" s="25">
        <v>104</v>
      </c>
      <c r="D56" s="26">
        <v>107</v>
      </c>
      <c r="E56" s="27">
        <f>D56/C56</f>
        <v>1.0288461538461537</v>
      </c>
      <c r="F56" s="25">
        <v>104</v>
      </c>
      <c r="G56" s="26">
        <v>99</v>
      </c>
      <c r="H56" s="27">
        <f>G56/F56</f>
        <v>0.95192307692307687</v>
      </c>
      <c r="I56" s="25">
        <v>104</v>
      </c>
      <c r="J56" s="26">
        <v>113</v>
      </c>
      <c r="K56" s="27">
        <f>J56/I56</f>
        <v>1.0865384615384615</v>
      </c>
      <c r="L56" s="25">
        <v>104</v>
      </c>
      <c r="M56" s="26">
        <v>108</v>
      </c>
      <c r="N56" s="27">
        <f>M56/L56</f>
        <v>1.0384615384615385</v>
      </c>
      <c r="O56" s="25">
        <v>104</v>
      </c>
      <c r="P56" s="26">
        <v>94</v>
      </c>
      <c r="Q56" s="27">
        <f>P56/O56</f>
        <v>0.90384615384615385</v>
      </c>
      <c r="R56" s="25">
        <v>104</v>
      </c>
      <c r="S56" s="26">
        <v>112</v>
      </c>
      <c r="T56" s="27">
        <f>S56/R56</f>
        <v>1.0769230769230769</v>
      </c>
      <c r="U56" s="25">
        <v>104</v>
      </c>
      <c r="V56" s="26">
        <f t="shared" si="18"/>
        <v>105.5</v>
      </c>
      <c r="W56" s="27">
        <f>V56/U56</f>
        <v>1.0144230769230769</v>
      </c>
      <c r="X56" s="26">
        <f t="shared" si="19"/>
        <v>624</v>
      </c>
      <c r="Y56" s="26">
        <v>786</v>
      </c>
      <c r="Z56" s="27">
        <f t="shared" si="20"/>
        <v>1.2596153846153846</v>
      </c>
      <c r="AB56" s="16"/>
    </row>
    <row r="57" spans="1:28">
      <c r="A57" s="77"/>
      <c r="B57" s="33" t="s">
        <v>18</v>
      </c>
      <c r="C57" s="34">
        <f>SUM(C54:C56)</f>
        <v>243</v>
      </c>
      <c r="D57" s="35">
        <f>SUM(D54:D56)</f>
        <v>223</v>
      </c>
      <c r="E57" s="30">
        <f>D57/C57</f>
        <v>0.91769547325102885</v>
      </c>
      <c r="F57" s="29">
        <f>SUM(F54:F56)</f>
        <v>243</v>
      </c>
      <c r="G57" s="29">
        <f t="shared" ref="G57" si="21">SUM(G54:G56)</f>
        <v>228</v>
      </c>
      <c r="H57" s="30">
        <f>G57/F57</f>
        <v>0.93827160493827155</v>
      </c>
      <c r="I57" s="29">
        <f>SUM(I54:I56)</f>
        <v>243</v>
      </c>
      <c r="J57" s="29">
        <f>SUM(J54:J56)</f>
        <v>216</v>
      </c>
      <c r="K57" s="30">
        <f>J57/I57</f>
        <v>0.88888888888888884</v>
      </c>
      <c r="L57" s="29">
        <f>SUM(L54:L56)</f>
        <v>243</v>
      </c>
      <c r="M57" s="29">
        <f>SUM(M54:M56)</f>
        <v>194</v>
      </c>
      <c r="N57" s="30">
        <f>M57/L57</f>
        <v>0.79835390946502061</v>
      </c>
      <c r="O57" s="29">
        <f>SUM(O54:O56)</f>
        <v>243</v>
      </c>
      <c r="P57" s="29">
        <f>SUM(P54:P56)</f>
        <v>185</v>
      </c>
      <c r="Q57" s="30">
        <f>P57/O57</f>
        <v>0.76131687242798352</v>
      </c>
      <c r="R57" s="29">
        <f>SUM(R54:R56)</f>
        <v>243</v>
      </c>
      <c r="S57" s="29">
        <f>SUM(S54:S56)</f>
        <v>194</v>
      </c>
      <c r="T57" s="30">
        <f>S57/R57</f>
        <v>0.79835390946502061</v>
      </c>
      <c r="U57" s="29">
        <f>SUM(U54:U56)</f>
        <v>243</v>
      </c>
      <c r="V57" s="29">
        <f>SUM(V54:V56)</f>
        <v>206.66666666666669</v>
      </c>
      <c r="W57" s="30">
        <f>V57/U57</f>
        <v>0.85048010973936905</v>
      </c>
      <c r="X57" s="31">
        <f>SUM(X54:X56)</f>
        <v>1458</v>
      </c>
      <c r="Y57" s="31">
        <f>SUM(Y54:Y56)</f>
        <v>1393</v>
      </c>
      <c r="Z57" s="32">
        <f t="shared" si="20"/>
        <v>0.95541838134430723</v>
      </c>
    </row>
    <row r="58" spans="1:28" ht="4.9000000000000004" customHeight="1">
      <c r="A58" s="84"/>
      <c r="B58" s="80"/>
      <c r="C58" s="4"/>
      <c r="D58" s="4"/>
      <c r="E58" s="4"/>
      <c r="F58" s="4"/>
      <c r="G58" s="4"/>
      <c r="H58" s="4"/>
      <c r="I58" s="18"/>
      <c r="N58" s="6" t="s">
        <v>34</v>
      </c>
      <c r="O58" s="6" t="s">
        <v>34</v>
      </c>
    </row>
    <row r="59" spans="1:28">
      <c r="A59" s="77" t="s">
        <v>4</v>
      </c>
      <c r="B59" s="78" t="s">
        <v>6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8">
      <c r="A60" s="77"/>
      <c r="B60" s="75" t="s">
        <v>7</v>
      </c>
      <c r="C60" s="75" t="s">
        <v>26</v>
      </c>
      <c r="D60" s="75"/>
      <c r="E60" s="75"/>
      <c r="F60" s="75" t="s">
        <v>27</v>
      </c>
      <c r="G60" s="75"/>
      <c r="H60" s="75"/>
      <c r="I60" s="75" t="s">
        <v>28</v>
      </c>
      <c r="J60" s="75"/>
      <c r="K60" s="75"/>
      <c r="L60" s="75" t="s">
        <v>29</v>
      </c>
      <c r="M60" s="75"/>
      <c r="N60" s="75"/>
      <c r="O60" s="75" t="s">
        <v>30</v>
      </c>
      <c r="P60" s="75"/>
      <c r="Q60" s="75"/>
      <c r="R60" s="75" t="s">
        <v>31</v>
      </c>
      <c r="S60" s="75"/>
      <c r="T60" s="75"/>
      <c r="U60" s="75" t="s">
        <v>35</v>
      </c>
      <c r="V60" s="75"/>
      <c r="W60" s="75"/>
      <c r="X60" s="76" t="s">
        <v>36</v>
      </c>
      <c r="Y60" s="76"/>
      <c r="Z60" s="76"/>
    </row>
    <row r="61" spans="1:28">
      <c r="A61" s="77"/>
      <c r="B61" s="75"/>
      <c r="C61" s="21" t="s">
        <v>12</v>
      </c>
      <c r="D61" s="22" t="s">
        <v>13</v>
      </c>
      <c r="E61" s="23" t="s">
        <v>14</v>
      </c>
      <c r="F61" s="21" t="s">
        <v>12</v>
      </c>
      <c r="G61" s="22" t="s">
        <v>13</v>
      </c>
      <c r="H61" s="23" t="s">
        <v>14</v>
      </c>
      <c r="I61" s="21" t="s">
        <v>12</v>
      </c>
      <c r="J61" s="22" t="s">
        <v>13</v>
      </c>
      <c r="K61" s="23" t="s">
        <v>14</v>
      </c>
      <c r="L61" s="21" t="s">
        <v>12</v>
      </c>
      <c r="M61" s="22" t="s">
        <v>13</v>
      </c>
      <c r="N61" s="23" t="s">
        <v>14</v>
      </c>
      <c r="O61" s="21" t="s">
        <v>12</v>
      </c>
      <c r="P61" s="22" t="s">
        <v>13</v>
      </c>
      <c r="Q61" s="23" t="s">
        <v>14</v>
      </c>
      <c r="R61" s="21" t="s">
        <v>12</v>
      </c>
      <c r="S61" s="22" t="s">
        <v>13</v>
      </c>
      <c r="T61" s="23" t="s">
        <v>14</v>
      </c>
      <c r="U61" s="21" t="s">
        <v>12</v>
      </c>
      <c r="V61" s="22" t="s">
        <v>13</v>
      </c>
      <c r="W61" s="23" t="s">
        <v>14</v>
      </c>
      <c r="X61" s="21" t="s">
        <v>12</v>
      </c>
      <c r="Y61" s="22" t="s">
        <v>13</v>
      </c>
      <c r="Z61" s="23" t="s">
        <v>14</v>
      </c>
    </row>
    <row r="62" spans="1:28">
      <c r="A62" s="77"/>
      <c r="B62" s="24" t="s">
        <v>15</v>
      </c>
      <c r="C62" s="25">
        <v>11908</v>
      </c>
      <c r="D62" s="36">
        <v>8203</v>
      </c>
      <c r="E62" s="27">
        <f>D62/C62</f>
        <v>0.68886462882096067</v>
      </c>
      <c r="F62" s="25">
        <v>11908</v>
      </c>
      <c r="G62" s="25">
        <v>8217</v>
      </c>
      <c r="H62" s="27">
        <f>G62/F62</f>
        <v>0.69004030903594227</v>
      </c>
      <c r="I62" s="25">
        <v>11908</v>
      </c>
      <c r="J62" s="25">
        <v>7686</v>
      </c>
      <c r="K62" s="27">
        <f>J62/I62</f>
        <v>0.64544843802485719</v>
      </c>
      <c r="L62" s="25">
        <v>11908</v>
      </c>
      <c r="M62" s="25">
        <v>8383</v>
      </c>
      <c r="N62" s="27">
        <f>M62/L62</f>
        <v>0.70398051729929456</v>
      </c>
      <c r="O62" s="25">
        <v>11908</v>
      </c>
      <c r="P62" s="44">
        <v>8244</v>
      </c>
      <c r="Q62" s="27">
        <f>P62/O62</f>
        <v>0.69230769230769229</v>
      </c>
      <c r="R62" s="25">
        <v>11908</v>
      </c>
      <c r="S62" s="25">
        <v>8355</v>
      </c>
      <c r="T62" s="27">
        <f>S62/R62</f>
        <v>0.70162915686933158</v>
      </c>
      <c r="U62" s="25">
        <f t="shared" ref="U62:V66" si="22">AVERAGE(C62,F62)</f>
        <v>11908</v>
      </c>
      <c r="V62" s="26">
        <f>AVERAGE(D62,G62,J62,M62,P62,S62)</f>
        <v>8181.333333333333</v>
      </c>
      <c r="W62" s="27">
        <f>V62/U62</f>
        <v>0.68704512372634641</v>
      </c>
      <c r="X62" s="26">
        <f>SUM(C62,F62,I62,L62,O62,R62)</f>
        <v>71448</v>
      </c>
      <c r="Y62" s="26">
        <f>SUM(D62,G62,J62,M62,P62,S62)</f>
        <v>49088</v>
      </c>
      <c r="Z62" s="27">
        <f>Y62/X62</f>
        <v>0.68704512372634641</v>
      </c>
    </row>
    <row r="63" spans="1:28">
      <c r="A63" s="77"/>
      <c r="B63" s="24" t="s">
        <v>23</v>
      </c>
      <c r="C63" s="25">
        <v>902</v>
      </c>
      <c r="D63" s="36">
        <v>1967</v>
      </c>
      <c r="E63" s="27">
        <f>D63/C63</f>
        <v>2.1807095343680709</v>
      </c>
      <c r="F63" s="25">
        <v>902</v>
      </c>
      <c r="G63" s="25">
        <v>2517</v>
      </c>
      <c r="H63" s="27">
        <f>G63/F63</f>
        <v>2.7904656319290466</v>
      </c>
      <c r="I63" s="25">
        <v>902</v>
      </c>
      <c r="J63" s="25">
        <v>2306</v>
      </c>
      <c r="K63" s="27">
        <f>J63/I63</f>
        <v>2.5565410199556542</v>
      </c>
      <c r="L63" s="25">
        <v>902</v>
      </c>
      <c r="M63" s="25">
        <v>2536</v>
      </c>
      <c r="N63" s="27">
        <f>M63/L63</f>
        <v>2.811529933481153</v>
      </c>
      <c r="O63" s="25">
        <v>902</v>
      </c>
      <c r="P63" s="44">
        <v>2498</v>
      </c>
      <c r="Q63" s="27">
        <f>P63/O63</f>
        <v>2.7694013303769403</v>
      </c>
      <c r="R63" s="25">
        <v>902</v>
      </c>
      <c r="S63" s="25">
        <v>1999</v>
      </c>
      <c r="T63" s="27">
        <f>S63/R63</f>
        <v>2.2161862527716187</v>
      </c>
      <c r="U63" s="25">
        <f t="shared" si="22"/>
        <v>902</v>
      </c>
      <c r="V63" s="26">
        <f>AVERAGE(D63,G63,J63,M63,P63,S63)</f>
        <v>2303.8333333333335</v>
      </c>
      <c r="W63" s="27">
        <f>V63/U63</f>
        <v>2.5541389504804139</v>
      </c>
      <c r="X63" s="26">
        <f t="shared" ref="X63:Y65" si="23">SUM(C63,F63,I63,L63,O63,R63)</f>
        <v>5412</v>
      </c>
      <c r="Y63" s="26">
        <f>SUM(D63,G63,J63,M63,P63,S63)</f>
        <v>13823</v>
      </c>
      <c r="Z63" s="27">
        <f t="shared" ref="Z63:Z64" si="24">Y63/X63</f>
        <v>2.5541389504804139</v>
      </c>
    </row>
    <row r="64" spans="1:28">
      <c r="A64" s="77"/>
      <c r="B64" s="37" t="s">
        <v>16</v>
      </c>
      <c r="C64" s="25">
        <v>2030</v>
      </c>
      <c r="D64" s="38">
        <v>0</v>
      </c>
      <c r="E64" s="27"/>
      <c r="F64" s="25">
        <v>2030</v>
      </c>
      <c r="G64" s="25">
        <v>0</v>
      </c>
      <c r="H64" s="27">
        <f>G64/F64</f>
        <v>0</v>
      </c>
      <c r="I64" s="25">
        <v>2030</v>
      </c>
      <c r="J64" s="25">
        <v>0</v>
      </c>
      <c r="K64" s="27">
        <f>J64/I64</f>
        <v>0</v>
      </c>
      <c r="L64" s="25">
        <v>2030</v>
      </c>
      <c r="M64" s="25">
        <v>0</v>
      </c>
      <c r="N64" s="27">
        <f>M64/L64</f>
        <v>0</v>
      </c>
      <c r="O64" s="25">
        <v>2030</v>
      </c>
      <c r="P64" s="44">
        <v>0</v>
      </c>
      <c r="Q64" s="27">
        <f>P64/O64</f>
        <v>0</v>
      </c>
      <c r="R64" s="25">
        <v>2030</v>
      </c>
      <c r="S64" s="25">
        <v>0</v>
      </c>
      <c r="T64" s="27">
        <f>S64/R64</f>
        <v>0</v>
      </c>
      <c r="U64" s="25">
        <f t="shared" si="22"/>
        <v>2030</v>
      </c>
      <c r="V64" s="26">
        <f t="shared" si="22"/>
        <v>0</v>
      </c>
      <c r="W64" s="27">
        <f t="shared" ref="W64:W65" si="25">V64/U64</f>
        <v>0</v>
      </c>
      <c r="X64" s="26">
        <f t="shared" si="23"/>
        <v>12180</v>
      </c>
      <c r="Y64" s="26">
        <f t="shared" si="23"/>
        <v>0</v>
      </c>
      <c r="Z64" s="27">
        <f t="shared" si="24"/>
        <v>0</v>
      </c>
    </row>
    <row r="65" spans="1:26">
      <c r="A65" s="77"/>
      <c r="B65" s="37" t="s">
        <v>24</v>
      </c>
      <c r="C65" s="25">
        <v>300</v>
      </c>
      <c r="D65" s="38">
        <v>0</v>
      </c>
      <c r="E65" s="27"/>
      <c r="F65" s="25">
        <v>300</v>
      </c>
      <c r="G65" s="25">
        <v>0</v>
      </c>
      <c r="H65" s="27">
        <f>G65/F65</f>
        <v>0</v>
      </c>
      <c r="I65" s="25">
        <v>300</v>
      </c>
      <c r="J65" s="25">
        <v>0</v>
      </c>
      <c r="K65" s="27">
        <f>J65/I65</f>
        <v>0</v>
      </c>
      <c r="L65" s="25">
        <v>300</v>
      </c>
      <c r="M65" s="25">
        <v>0</v>
      </c>
      <c r="N65" s="27">
        <f>M65/L65</f>
        <v>0</v>
      </c>
      <c r="O65" s="25">
        <v>300</v>
      </c>
      <c r="P65" s="44">
        <v>0</v>
      </c>
      <c r="Q65" s="27">
        <f>P65/O65</f>
        <v>0</v>
      </c>
      <c r="R65" s="25">
        <v>300</v>
      </c>
      <c r="S65" s="25">
        <v>0</v>
      </c>
      <c r="T65" s="27">
        <f>S65/R65</f>
        <v>0</v>
      </c>
      <c r="U65" s="25">
        <f t="shared" si="22"/>
        <v>300</v>
      </c>
      <c r="V65" s="26">
        <f t="shared" si="22"/>
        <v>0</v>
      </c>
      <c r="W65" s="27">
        <f t="shared" si="25"/>
        <v>0</v>
      </c>
      <c r="X65" s="26">
        <f t="shared" si="23"/>
        <v>1800</v>
      </c>
      <c r="Y65" s="26">
        <f t="shared" si="23"/>
        <v>0</v>
      </c>
      <c r="Z65" s="27">
        <f>Y65/X65</f>
        <v>0</v>
      </c>
    </row>
    <row r="66" spans="1:26">
      <c r="A66" s="77"/>
      <c r="B66" s="20" t="s">
        <v>18</v>
      </c>
      <c r="C66" s="29">
        <f>SUM(C62:C65)</f>
        <v>15140</v>
      </c>
      <c r="D66" s="35">
        <f>SUM(D62:D65)</f>
        <v>10170</v>
      </c>
      <c r="E66" s="30">
        <f>D66/C66</f>
        <v>0.67173051519154559</v>
      </c>
      <c r="F66" s="35">
        <f>SUM(F62:F65)</f>
        <v>15140</v>
      </c>
      <c r="G66" s="35">
        <f>SUM(G62:G65)</f>
        <v>10734</v>
      </c>
      <c r="H66" s="30">
        <f>G66/F66</f>
        <v>0.7089828269484808</v>
      </c>
      <c r="I66" s="35">
        <f>SUM(I62:I65)</f>
        <v>15140</v>
      </c>
      <c r="J66" s="35">
        <f>SUM(J62:J65)</f>
        <v>9992</v>
      </c>
      <c r="K66" s="30">
        <f>J66/I66</f>
        <v>0.65997357992073979</v>
      </c>
      <c r="L66" s="35">
        <f>SUM(L62:L65)</f>
        <v>15140</v>
      </c>
      <c r="M66" s="35">
        <f>SUM(M62:M65)</f>
        <v>10919</v>
      </c>
      <c r="N66" s="30">
        <f>M66/L66</f>
        <v>0.72120211360634079</v>
      </c>
      <c r="O66" s="35">
        <f>SUM(O62:O65)</f>
        <v>15140</v>
      </c>
      <c r="P66" s="35">
        <f>SUM(P62:P65)</f>
        <v>10742</v>
      </c>
      <c r="Q66" s="30">
        <f>P66/O66</f>
        <v>0.70951122853368565</v>
      </c>
      <c r="R66" s="35">
        <f>SUM(R62:R65)</f>
        <v>15140</v>
      </c>
      <c r="S66" s="35">
        <f>SUM(S62:S65)</f>
        <v>10354</v>
      </c>
      <c r="T66" s="30">
        <f>S66/R66</f>
        <v>0.68388375165125492</v>
      </c>
      <c r="U66" s="35">
        <f t="shared" si="22"/>
        <v>15140</v>
      </c>
      <c r="V66" s="35">
        <f>AVERAGE(D66,G66,J66,M66,P66,S66)</f>
        <v>10485.166666666666</v>
      </c>
      <c r="W66" s="30">
        <f>V66/U66</f>
        <v>0.69254733597534124</v>
      </c>
      <c r="X66" s="31">
        <f>SUM(X62:X65)</f>
        <v>90840</v>
      </c>
      <c r="Y66" s="31">
        <f>SUM(Y62:Y65)</f>
        <v>62911</v>
      </c>
      <c r="Z66" s="32">
        <f t="shared" ref="Z66" si="26">Y66/X66</f>
        <v>0.69254733597534124</v>
      </c>
    </row>
    <row r="67" spans="1:26" ht="7.15" customHeight="1">
      <c r="A67" s="84"/>
      <c r="B67" s="80"/>
      <c r="C67" s="4"/>
      <c r="D67" s="4"/>
      <c r="E67" s="4"/>
      <c r="F67" s="4"/>
      <c r="G67" s="4"/>
      <c r="H67" s="4"/>
      <c r="I67" s="5"/>
    </row>
    <row r="68" spans="1:26">
      <c r="A68" s="77" t="s">
        <v>5</v>
      </c>
      <c r="B68" s="78" t="s">
        <v>6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>
      <c r="A69" s="77"/>
      <c r="B69" s="75" t="s">
        <v>7</v>
      </c>
      <c r="C69" s="75" t="s">
        <v>26</v>
      </c>
      <c r="D69" s="75"/>
      <c r="E69" s="75"/>
      <c r="F69" s="75" t="s">
        <v>27</v>
      </c>
      <c r="G69" s="75"/>
      <c r="H69" s="75"/>
      <c r="I69" s="75" t="s">
        <v>28</v>
      </c>
      <c r="J69" s="75"/>
      <c r="K69" s="75"/>
      <c r="L69" s="75" t="s">
        <v>29</v>
      </c>
      <c r="M69" s="75"/>
      <c r="N69" s="75"/>
      <c r="O69" s="75" t="s">
        <v>30</v>
      </c>
      <c r="P69" s="75"/>
      <c r="Q69" s="75"/>
      <c r="R69" s="75" t="s">
        <v>31</v>
      </c>
      <c r="S69" s="75"/>
      <c r="T69" s="75"/>
      <c r="U69" s="75" t="s">
        <v>35</v>
      </c>
      <c r="V69" s="75"/>
      <c r="W69" s="75"/>
      <c r="X69" s="76" t="s">
        <v>36</v>
      </c>
      <c r="Y69" s="76"/>
      <c r="Z69" s="76"/>
    </row>
    <row r="70" spans="1:26">
      <c r="A70" s="77"/>
      <c r="B70" s="75"/>
      <c r="C70" s="21" t="s">
        <v>12</v>
      </c>
      <c r="D70" s="22" t="s">
        <v>13</v>
      </c>
      <c r="E70" s="23" t="s">
        <v>14</v>
      </c>
      <c r="F70" s="21" t="s">
        <v>12</v>
      </c>
      <c r="G70" s="22" t="s">
        <v>13</v>
      </c>
      <c r="H70" s="23" t="s">
        <v>14</v>
      </c>
      <c r="I70" s="21" t="s">
        <v>12</v>
      </c>
      <c r="J70" s="22" t="s">
        <v>13</v>
      </c>
      <c r="K70" s="23" t="s">
        <v>14</v>
      </c>
      <c r="L70" s="21" t="s">
        <v>12</v>
      </c>
      <c r="M70" s="22" t="s">
        <v>13</v>
      </c>
      <c r="N70" s="23" t="s">
        <v>14</v>
      </c>
      <c r="O70" s="21" t="s">
        <v>12</v>
      </c>
      <c r="P70" s="22" t="s">
        <v>13</v>
      </c>
      <c r="Q70" s="23" t="s">
        <v>14</v>
      </c>
      <c r="R70" s="21" t="s">
        <v>12</v>
      </c>
      <c r="S70" s="22" t="s">
        <v>13</v>
      </c>
      <c r="T70" s="23" t="s">
        <v>14</v>
      </c>
      <c r="U70" s="21" t="s">
        <v>12</v>
      </c>
      <c r="V70" s="22" t="s">
        <v>13</v>
      </c>
      <c r="W70" s="23" t="s">
        <v>14</v>
      </c>
      <c r="X70" s="21" t="s">
        <v>12</v>
      </c>
      <c r="Y70" s="22" t="s">
        <v>13</v>
      </c>
      <c r="Z70" s="23" t="s">
        <v>14</v>
      </c>
    </row>
    <row r="71" spans="1:26">
      <c r="A71" s="77"/>
      <c r="B71" s="24" t="s">
        <v>23</v>
      </c>
      <c r="C71" s="25">
        <v>8000</v>
      </c>
      <c r="D71" s="25">
        <v>8455</v>
      </c>
      <c r="E71" s="27">
        <f>D71/C71</f>
        <v>1.056875</v>
      </c>
      <c r="F71" s="25">
        <v>8000</v>
      </c>
      <c r="G71" s="44">
        <v>11338</v>
      </c>
      <c r="H71" s="27">
        <f>G71/F71</f>
        <v>1.4172499999999999</v>
      </c>
      <c r="I71" s="25">
        <v>8000</v>
      </c>
      <c r="J71" s="44">
        <v>10215</v>
      </c>
      <c r="K71" s="27">
        <f>J71/I71</f>
        <v>1.276875</v>
      </c>
      <c r="L71" s="25">
        <v>8000</v>
      </c>
      <c r="M71" s="44">
        <v>11242</v>
      </c>
      <c r="N71" s="27">
        <f>M71/L71</f>
        <v>1.4052500000000001</v>
      </c>
      <c r="O71" s="25">
        <v>8000</v>
      </c>
      <c r="P71" s="45">
        <v>10491</v>
      </c>
      <c r="Q71" s="27">
        <f>P71/O71</f>
        <v>1.311375</v>
      </c>
      <c r="R71" s="25">
        <v>8000</v>
      </c>
      <c r="S71" s="44">
        <v>9196</v>
      </c>
      <c r="T71" s="27">
        <f>S71/R71</f>
        <v>1.1495</v>
      </c>
      <c r="U71" s="25">
        <f>AVERAGE(C71,F71)</f>
        <v>8000</v>
      </c>
      <c r="V71" s="26">
        <f>AVERAGE(D71,G71,J71,M71,P71,S71)</f>
        <v>10156.166666666666</v>
      </c>
      <c r="W71" s="27">
        <f>V71/U71</f>
        <v>1.2695208333333332</v>
      </c>
      <c r="X71" s="26">
        <f>SUM(C71,F71,I71,L71,O71,R71)</f>
        <v>48000</v>
      </c>
      <c r="Y71" s="26">
        <f>SUM(D71,G71,J71,M71,P71,S71)</f>
        <v>60937</v>
      </c>
      <c r="Z71" s="27">
        <f>Y71/X71</f>
        <v>1.2695208333333334</v>
      </c>
    </row>
    <row r="72" spans="1:26">
      <c r="A72" s="77"/>
      <c r="B72" s="78" t="s">
        <v>19</v>
      </c>
      <c r="C72" s="78"/>
      <c r="D72" s="78"/>
      <c r="E72" s="78"/>
      <c r="F72" s="78"/>
      <c r="G72" s="78"/>
      <c r="H72" s="78"/>
      <c r="I72" s="78"/>
      <c r="J72" s="78"/>
      <c r="K72" s="7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>
      <c r="A73" s="77"/>
      <c r="B73" s="75" t="s">
        <v>20</v>
      </c>
      <c r="C73" s="75" t="s">
        <v>26</v>
      </c>
      <c r="D73" s="75"/>
      <c r="E73" s="75"/>
      <c r="F73" s="75" t="s">
        <v>27</v>
      </c>
      <c r="G73" s="75"/>
      <c r="H73" s="75"/>
      <c r="I73" s="75" t="s">
        <v>28</v>
      </c>
      <c r="J73" s="75"/>
      <c r="K73" s="75"/>
      <c r="L73" s="75" t="s">
        <v>29</v>
      </c>
      <c r="M73" s="75"/>
      <c r="N73" s="75"/>
      <c r="O73" s="75" t="s">
        <v>30</v>
      </c>
      <c r="P73" s="75"/>
      <c r="Q73" s="75"/>
      <c r="R73" s="75" t="s">
        <v>31</v>
      </c>
      <c r="S73" s="75"/>
      <c r="T73" s="75"/>
      <c r="U73" s="75" t="s">
        <v>35</v>
      </c>
      <c r="V73" s="75"/>
      <c r="W73" s="75"/>
      <c r="X73" s="76" t="s">
        <v>36</v>
      </c>
      <c r="Y73" s="76"/>
      <c r="Z73" s="76"/>
    </row>
    <row r="74" spans="1:26">
      <c r="A74" s="77"/>
      <c r="B74" s="75"/>
      <c r="C74" s="21" t="s">
        <v>12</v>
      </c>
      <c r="D74" s="22" t="s">
        <v>13</v>
      </c>
      <c r="E74" s="23" t="s">
        <v>14</v>
      </c>
      <c r="F74" s="21" t="s">
        <v>12</v>
      </c>
      <c r="G74" s="22" t="s">
        <v>13</v>
      </c>
      <c r="H74" s="23" t="s">
        <v>14</v>
      </c>
      <c r="I74" s="21" t="s">
        <v>12</v>
      </c>
      <c r="J74" s="22" t="s">
        <v>13</v>
      </c>
      <c r="K74" s="23" t="s">
        <v>14</v>
      </c>
      <c r="L74" s="21" t="s">
        <v>12</v>
      </c>
      <c r="M74" s="22" t="s">
        <v>13</v>
      </c>
      <c r="N74" s="23" t="s">
        <v>14</v>
      </c>
      <c r="O74" s="21" t="s">
        <v>12</v>
      </c>
      <c r="P74" s="22" t="s">
        <v>13</v>
      </c>
      <c r="Q74" s="23" t="s">
        <v>14</v>
      </c>
      <c r="R74" s="21" t="s">
        <v>12</v>
      </c>
      <c r="S74" s="22" t="s">
        <v>13</v>
      </c>
      <c r="T74" s="23" t="s">
        <v>14</v>
      </c>
      <c r="U74" s="21" t="s">
        <v>12</v>
      </c>
      <c r="V74" s="22" t="s">
        <v>13</v>
      </c>
      <c r="W74" s="23" t="s">
        <v>14</v>
      </c>
      <c r="X74" s="21" t="s">
        <v>12</v>
      </c>
      <c r="Y74" s="22" t="s">
        <v>13</v>
      </c>
      <c r="Z74" s="23" t="s">
        <v>14</v>
      </c>
    </row>
    <row r="75" spans="1:26">
      <c r="A75" s="77"/>
      <c r="B75" s="24" t="s">
        <v>23</v>
      </c>
      <c r="C75" s="25">
        <v>67</v>
      </c>
      <c r="D75" s="25">
        <v>76</v>
      </c>
      <c r="E75" s="27">
        <v>0</v>
      </c>
      <c r="F75" s="38">
        <v>67</v>
      </c>
      <c r="G75" s="38">
        <v>83</v>
      </c>
      <c r="H75" s="27">
        <v>0</v>
      </c>
      <c r="I75" s="25">
        <v>67</v>
      </c>
      <c r="J75" s="44">
        <v>65</v>
      </c>
      <c r="K75" s="27">
        <v>0</v>
      </c>
      <c r="L75" s="25">
        <v>67</v>
      </c>
      <c r="M75" s="44">
        <v>61</v>
      </c>
      <c r="N75" s="27">
        <v>0</v>
      </c>
      <c r="O75" s="25">
        <v>67</v>
      </c>
      <c r="P75" s="44">
        <v>65</v>
      </c>
      <c r="Q75" s="27">
        <v>0</v>
      </c>
      <c r="R75" s="25">
        <v>67</v>
      </c>
      <c r="S75" s="44">
        <v>43</v>
      </c>
      <c r="T75" s="27">
        <v>0</v>
      </c>
      <c r="U75" s="46">
        <v>67</v>
      </c>
      <c r="V75" s="26">
        <f>AVERAGE(D75,G75,J75,M75,P75,S75)</f>
        <v>65.5</v>
      </c>
      <c r="W75" s="27">
        <v>0</v>
      </c>
      <c r="X75" s="26">
        <f>SUM(C75,F75,I75,L75,O75,R75)</f>
        <v>402</v>
      </c>
      <c r="Y75" s="26">
        <f>SUM(D75,G75,J75,M75,P75,S75)</f>
        <v>393</v>
      </c>
      <c r="Z75" s="27">
        <f>Y75/X75</f>
        <v>0.97761194029850751</v>
      </c>
    </row>
    <row r="77" spans="1:26">
      <c r="C77" s="75" t="s">
        <v>26</v>
      </c>
      <c r="D77" s="75"/>
      <c r="E77" s="75"/>
      <c r="F77" s="75" t="s">
        <v>27</v>
      </c>
      <c r="G77" s="75"/>
      <c r="H77" s="75"/>
      <c r="I77" s="75" t="s">
        <v>28</v>
      </c>
      <c r="J77" s="75"/>
      <c r="K77" s="75"/>
      <c r="L77" s="75" t="s">
        <v>29</v>
      </c>
      <c r="M77" s="75"/>
      <c r="N77" s="75"/>
      <c r="O77" s="75" t="s">
        <v>30</v>
      </c>
      <c r="P77" s="75"/>
      <c r="Q77" s="75"/>
      <c r="R77" s="75" t="s">
        <v>31</v>
      </c>
      <c r="S77" s="75"/>
      <c r="T77" s="75"/>
      <c r="U77" s="75" t="s">
        <v>32</v>
      </c>
      <c r="V77" s="75"/>
      <c r="W77" s="75"/>
      <c r="X77" s="76" t="s">
        <v>36</v>
      </c>
      <c r="Y77" s="76"/>
      <c r="Z77" s="76"/>
    </row>
    <row r="78" spans="1:26">
      <c r="C78" s="21" t="s">
        <v>12</v>
      </c>
      <c r="D78" s="22" t="s">
        <v>13</v>
      </c>
      <c r="E78" s="23" t="s">
        <v>14</v>
      </c>
      <c r="F78" s="21" t="s">
        <v>12</v>
      </c>
      <c r="G78" s="22" t="s">
        <v>13</v>
      </c>
      <c r="H78" s="23" t="s">
        <v>14</v>
      </c>
      <c r="I78" s="21" t="s">
        <v>12</v>
      </c>
      <c r="J78" s="22" t="s">
        <v>13</v>
      </c>
      <c r="K78" s="23" t="s">
        <v>14</v>
      </c>
      <c r="L78" s="21" t="s">
        <v>12</v>
      </c>
      <c r="M78" s="22" t="s">
        <v>13</v>
      </c>
      <c r="N78" s="23" t="s">
        <v>14</v>
      </c>
      <c r="O78" s="21" t="s">
        <v>12</v>
      </c>
      <c r="P78" s="22" t="s">
        <v>13</v>
      </c>
      <c r="Q78" s="23" t="s">
        <v>14</v>
      </c>
      <c r="R78" s="21" t="s">
        <v>12</v>
      </c>
      <c r="S78" s="22" t="s">
        <v>13</v>
      </c>
      <c r="T78" s="23" t="s">
        <v>14</v>
      </c>
      <c r="U78" s="21" t="s">
        <v>12</v>
      </c>
      <c r="V78" s="22" t="s">
        <v>13</v>
      </c>
      <c r="W78" s="23" t="s">
        <v>14</v>
      </c>
      <c r="X78" s="21" t="s">
        <v>12</v>
      </c>
      <c r="Y78" s="22" t="s">
        <v>13</v>
      </c>
      <c r="Z78" s="23" t="s">
        <v>14</v>
      </c>
    </row>
    <row r="79" spans="1:26">
      <c r="A79" s="77" t="s">
        <v>0</v>
      </c>
      <c r="B79" s="40" t="s">
        <v>7</v>
      </c>
      <c r="C79" s="41">
        <f>SUM(C50,C66,C71)</f>
        <v>41164</v>
      </c>
      <c r="D79" s="41">
        <f>SUM(D50,D66,D71)</f>
        <v>36184</v>
      </c>
      <c r="E79" s="42">
        <f>D79/C79</f>
        <v>0.87902050335244386</v>
      </c>
      <c r="F79" s="41">
        <f>SUM(F50,F66,F71)</f>
        <v>41164</v>
      </c>
      <c r="G79" s="41">
        <f>SUM(G50,G66,G71)</f>
        <v>41062</v>
      </c>
      <c r="H79" s="42">
        <f>G79/F79</f>
        <v>0.9975221066951705</v>
      </c>
      <c r="I79" s="41">
        <f>SUM(I50,I66,I71)</f>
        <v>41164</v>
      </c>
      <c r="J79" s="41">
        <f>SUM(J50,J66,J71)</f>
        <v>38713</v>
      </c>
      <c r="K79" s="42">
        <f>J79/I79</f>
        <v>0.94045768146924502</v>
      </c>
      <c r="L79" s="41">
        <f>SUM(L50,L66,L71)</f>
        <v>41164</v>
      </c>
      <c r="M79" s="41">
        <f>SUM(M50,M66,M71)</f>
        <v>41310</v>
      </c>
      <c r="N79" s="42">
        <f>M79/L79</f>
        <v>1.0035467884559324</v>
      </c>
      <c r="O79" s="41">
        <f>SUM(O50,O66,O71)</f>
        <v>41164</v>
      </c>
      <c r="P79" s="41">
        <f>SUM(P50,P66,P71)</f>
        <v>39898</v>
      </c>
      <c r="Q79" s="42">
        <f>P79/O79</f>
        <v>0.96924497133417553</v>
      </c>
      <c r="R79" s="41">
        <f>SUM(R50,R66,R71)</f>
        <v>41164</v>
      </c>
      <c r="S79" s="41">
        <f>SUM(S50,S66,S71)</f>
        <v>37653</v>
      </c>
      <c r="T79" s="42">
        <f>S79/R79</f>
        <v>0.91470702555631134</v>
      </c>
      <c r="U79" s="41">
        <f>AVERAGE(F79,C79)</f>
        <v>41164</v>
      </c>
      <c r="V79" s="41">
        <f>AVERAGE(G79,D79,J79,M79,P79,S79)</f>
        <v>39136.666666666664</v>
      </c>
      <c r="W79" s="42">
        <f>V79/U79</f>
        <v>0.9507498461438797</v>
      </c>
      <c r="X79" s="26">
        <f>SUM(C79,F79,I79,L79,O79,R79)</f>
        <v>246984</v>
      </c>
      <c r="Y79" s="26">
        <f>SUM(D79,G79,J79,M79,P79,S79)</f>
        <v>234820</v>
      </c>
      <c r="Z79" s="27">
        <f>Y79/X79</f>
        <v>0.95074984614387981</v>
      </c>
    </row>
    <row r="80" spans="1:26">
      <c r="A80" s="77"/>
      <c r="B80" s="40" t="s">
        <v>33</v>
      </c>
      <c r="C80" s="41">
        <f>SUM(C57,C75)</f>
        <v>310</v>
      </c>
      <c r="D80" s="41">
        <f>SUM(D57,D75)</f>
        <v>299</v>
      </c>
      <c r="E80" s="42">
        <f>D80/C80</f>
        <v>0.96451612903225803</v>
      </c>
      <c r="F80" s="41">
        <f>SUM(F57,F75)</f>
        <v>310</v>
      </c>
      <c r="G80" s="41">
        <f>SUM(G57,G75)</f>
        <v>311</v>
      </c>
      <c r="H80" s="42">
        <f>G80/F80</f>
        <v>1.0032258064516129</v>
      </c>
      <c r="I80" s="41">
        <f>SUM(I57,I75)</f>
        <v>310</v>
      </c>
      <c r="J80" s="41">
        <f>SUM(J57,J75)</f>
        <v>281</v>
      </c>
      <c r="K80" s="42">
        <f>J80/I80</f>
        <v>0.90645161290322585</v>
      </c>
      <c r="L80" s="41">
        <f>SUM(L57,L75)</f>
        <v>310</v>
      </c>
      <c r="M80" s="41">
        <f>SUM(M57,M75)</f>
        <v>255</v>
      </c>
      <c r="N80" s="42">
        <f>M80/L80</f>
        <v>0.82258064516129037</v>
      </c>
      <c r="O80" s="41">
        <f>SUM(O57,O75)</f>
        <v>310</v>
      </c>
      <c r="P80" s="41">
        <f>SUM(P57,P75)</f>
        <v>250</v>
      </c>
      <c r="Q80" s="42">
        <f>P80/O80</f>
        <v>0.80645161290322576</v>
      </c>
      <c r="R80" s="41">
        <f>SUM(R57,R75)</f>
        <v>310</v>
      </c>
      <c r="S80" s="41">
        <f>SUM(S57,S75)</f>
        <v>237</v>
      </c>
      <c r="T80" s="42">
        <f>S80/R80</f>
        <v>0.76451612903225807</v>
      </c>
      <c r="U80" s="41">
        <f>AVERAGE(F80,C80)</f>
        <v>310</v>
      </c>
      <c r="V80" s="41">
        <f>AVERAGE(G80,D80,J80,M80,P80,S80)</f>
        <v>272.16666666666669</v>
      </c>
      <c r="W80" s="42">
        <f>V80/U80</f>
        <v>0.87795698924731191</v>
      </c>
      <c r="X80" s="26">
        <f>SUM(C80,F80,I80,L80,O80,R80)</f>
        <v>1860</v>
      </c>
      <c r="Y80" s="26">
        <v>1789</v>
      </c>
      <c r="Z80" s="27">
        <f>Y80/X80</f>
        <v>0.96182795698924728</v>
      </c>
    </row>
    <row r="82" spans="1:26" ht="15.6" customHeight="1">
      <c r="A82" s="85" t="s">
        <v>39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9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75" t="s">
        <v>32</v>
      </c>
      <c r="V83" s="75"/>
      <c r="W83" s="75"/>
      <c r="X83" s="76" t="s">
        <v>36</v>
      </c>
      <c r="Y83" s="76"/>
      <c r="Z83" s="76"/>
    </row>
    <row r="84" spans="1:26">
      <c r="A84" s="5"/>
      <c r="B84" s="5"/>
      <c r="C84" s="21" t="s">
        <v>12</v>
      </c>
      <c r="D84" s="22" t="s">
        <v>13</v>
      </c>
      <c r="E84" s="23" t="s">
        <v>14</v>
      </c>
      <c r="F84" s="21" t="s">
        <v>12</v>
      </c>
      <c r="G84" s="22" t="s">
        <v>13</v>
      </c>
      <c r="H84" s="23" t="s">
        <v>14</v>
      </c>
      <c r="I84" s="21" t="s">
        <v>12</v>
      </c>
      <c r="J84" s="22" t="s">
        <v>13</v>
      </c>
      <c r="K84" s="23" t="s">
        <v>14</v>
      </c>
      <c r="L84" s="21" t="s">
        <v>12</v>
      </c>
      <c r="M84" s="22" t="s">
        <v>13</v>
      </c>
      <c r="N84" s="23" t="s">
        <v>14</v>
      </c>
      <c r="O84" s="21" t="s">
        <v>12</v>
      </c>
      <c r="P84" s="22" t="s">
        <v>13</v>
      </c>
      <c r="Q84" s="23" t="s">
        <v>14</v>
      </c>
      <c r="R84" s="21" t="s">
        <v>12</v>
      </c>
      <c r="S84" s="22" t="s">
        <v>13</v>
      </c>
      <c r="T84" s="23" t="s">
        <v>14</v>
      </c>
      <c r="U84" s="21" t="s">
        <v>12</v>
      </c>
      <c r="V84" s="22" t="s">
        <v>13</v>
      </c>
      <c r="W84" s="23" t="s">
        <v>14</v>
      </c>
      <c r="X84" s="21" t="s">
        <v>12</v>
      </c>
      <c r="Y84" s="22" t="s">
        <v>13</v>
      </c>
      <c r="Z84" s="23" t="s">
        <v>14</v>
      </c>
    </row>
    <row r="85" spans="1:26">
      <c r="A85" s="77" t="s">
        <v>0</v>
      </c>
      <c r="B85" s="40" t="s">
        <v>7</v>
      </c>
      <c r="C85" s="41">
        <f>SUM(C39,C79)</f>
        <v>82328</v>
      </c>
      <c r="D85" s="41">
        <f>SUM(D39,D79)</f>
        <v>74468</v>
      </c>
      <c r="E85" s="42">
        <f>D85/C85</f>
        <v>0.90452822854921777</v>
      </c>
      <c r="F85" s="41">
        <f>SUM(F39,F79)</f>
        <v>82328</v>
      </c>
      <c r="G85" s="41">
        <f>SUM(G39,G79)</f>
        <v>78250</v>
      </c>
      <c r="H85" s="42">
        <f>G85/F85</f>
        <v>0.9504664269750267</v>
      </c>
      <c r="I85" s="41">
        <f>SUM(I39,I79)</f>
        <v>82328</v>
      </c>
      <c r="J85" s="41">
        <f>SUM(J39,J79)</f>
        <v>91031</v>
      </c>
      <c r="K85" s="42">
        <f>J85/I85</f>
        <v>1.1057113011369157</v>
      </c>
      <c r="L85" s="41">
        <f>SUM(L39,L79)</f>
        <v>82328</v>
      </c>
      <c r="M85" s="41">
        <f>SUM(M39,M79)</f>
        <v>93468</v>
      </c>
      <c r="N85" s="42">
        <f>M85/L85</f>
        <v>1.1353124089009814</v>
      </c>
      <c r="O85" s="41">
        <f>SUM(O39,O79)</f>
        <v>82328</v>
      </c>
      <c r="P85" s="41">
        <f>SUM(P39,P79)</f>
        <v>88566</v>
      </c>
      <c r="Q85" s="42">
        <f>P85/O85</f>
        <v>1.0757700903702263</v>
      </c>
      <c r="R85" s="41">
        <f>SUM(R39,R79)</f>
        <v>82328</v>
      </c>
      <c r="S85" s="41">
        <f>SUM(S39,S79)</f>
        <v>78261</v>
      </c>
      <c r="T85" s="42">
        <f>S85/R85</f>
        <v>0.95060003886891453</v>
      </c>
      <c r="U85" s="41">
        <f>AVERAGE(C85,F85,I85,L85,O85,R85)</f>
        <v>82328</v>
      </c>
      <c r="V85" s="41">
        <f>AVERAGE(D85,G85,J85,M85,P85,S85)</f>
        <v>84007.333333333328</v>
      </c>
      <c r="W85" s="42">
        <f>V85/U85</f>
        <v>1.0203980824668804</v>
      </c>
      <c r="X85" s="26">
        <f>SUM(C85,F85,I85,L85,O85,R85)</f>
        <v>493968</v>
      </c>
      <c r="Y85" s="26">
        <f>SUM(D85,G85,J85,M85,P85,S85)</f>
        <v>504044</v>
      </c>
      <c r="Z85" s="27">
        <f>Y85/X85</f>
        <v>1.0203980824668804</v>
      </c>
    </row>
    <row r="86" spans="1:26">
      <c r="A86" s="77"/>
      <c r="B86" s="40" t="s">
        <v>33</v>
      </c>
      <c r="C86" s="41">
        <f>SUM(C40,C80)</f>
        <v>620</v>
      </c>
      <c r="D86" s="41">
        <f>SUM(D40,D80)</f>
        <v>611</v>
      </c>
      <c r="E86" s="42">
        <f>D86/C86</f>
        <v>0.98548387096774193</v>
      </c>
      <c r="F86" s="41">
        <f>SUM(F40,F80)</f>
        <v>620</v>
      </c>
      <c r="G86" s="41">
        <f>SUM(G40,G80)</f>
        <v>665</v>
      </c>
      <c r="H86" s="42">
        <f>G86/F86</f>
        <v>1.0725806451612903</v>
      </c>
      <c r="I86" s="41">
        <f>SUM(I40,I80)</f>
        <v>620</v>
      </c>
      <c r="J86" s="41">
        <f>SUM(J40,J80)</f>
        <v>729</v>
      </c>
      <c r="K86" s="42">
        <f>J86/I86</f>
        <v>1.1758064516129032</v>
      </c>
      <c r="L86" s="41">
        <f>SUM(L40,L80)</f>
        <v>620</v>
      </c>
      <c r="M86" s="41">
        <f>SUM(M40,M80)</f>
        <v>629</v>
      </c>
      <c r="N86" s="42">
        <f>M86/L86</f>
        <v>1.014516129032258</v>
      </c>
      <c r="O86" s="41">
        <f>SUM(O40,O80)</f>
        <v>620</v>
      </c>
      <c r="P86" s="41">
        <f>SUM(P40,P80)</f>
        <v>620</v>
      </c>
      <c r="Q86" s="42">
        <f>P86/O86</f>
        <v>1</v>
      </c>
      <c r="R86" s="41">
        <f>SUM(R40,R80)</f>
        <v>620</v>
      </c>
      <c r="S86" s="41">
        <f>SUM(S40,S80)</f>
        <v>539</v>
      </c>
      <c r="T86" s="42">
        <f>S86/R86</f>
        <v>0.86935483870967745</v>
      </c>
      <c r="U86" s="41">
        <f>AVERAGE(C86,F86,I86,L86,O86,R86)</f>
        <v>620</v>
      </c>
      <c r="V86" s="41">
        <f>AVERAGE(D86,G86,J86,M86,P86,S86)</f>
        <v>632.16666666666663</v>
      </c>
      <c r="W86" s="42">
        <f>V86/U86</f>
        <v>1.0196236559139784</v>
      </c>
      <c r="X86" s="26">
        <f>SUM(C86,F86,I86,L86,O86,R86)</f>
        <v>3720</v>
      </c>
      <c r="Y86" s="26">
        <f>SUM(Y40,Y80)</f>
        <v>3949</v>
      </c>
      <c r="Z86" s="27">
        <f>Y86/X86</f>
        <v>1.0615591397849462</v>
      </c>
    </row>
    <row r="88" spans="1:26">
      <c r="Y88" s="16"/>
    </row>
  </sheetData>
  <mergeCells count="136">
    <mergeCell ref="A58:B58"/>
    <mergeCell ref="A59:A66"/>
    <mergeCell ref="A79:A80"/>
    <mergeCell ref="A85:A86"/>
    <mergeCell ref="U73:W73"/>
    <mergeCell ref="X73:Z73"/>
    <mergeCell ref="C77:E77"/>
    <mergeCell ref="F77:H77"/>
    <mergeCell ref="I77:K77"/>
    <mergeCell ref="L77:N77"/>
    <mergeCell ref="O77:Q77"/>
    <mergeCell ref="R77:T77"/>
    <mergeCell ref="U77:W77"/>
    <mergeCell ref="X77:Z77"/>
    <mergeCell ref="U83:W83"/>
    <mergeCell ref="X83:Z83"/>
    <mergeCell ref="A82:Z82"/>
    <mergeCell ref="A67:B67"/>
    <mergeCell ref="A68:A75"/>
    <mergeCell ref="B68:Z68"/>
    <mergeCell ref="B69:B70"/>
    <mergeCell ref="C69:E69"/>
    <mergeCell ref="F69:H69"/>
    <mergeCell ref="I69:K69"/>
    <mergeCell ref="L69:N69"/>
    <mergeCell ref="O69:Q69"/>
    <mergeCell ref="R69:T69"/>
    <mergeCell ref="U69:W69"/>
    <mergeCell ref="X69:Z69"/>
    <mergeCell ref="B72:K72"/>
    <mergeCell ref="B73:B74"/>
    <mergeCell ref="C73:E73"/>
    <mergeCell ref="F73:H73"/>
    <mergeCell ref="I73:K73"/>
    <mergeCell ref="L73:N73"/>
    <mergeCell ref="O73:Q73"/>
    <mergeCell ref="R73:T73"/>
    <mergeCell ref="B59:Z59"/>
    <mergeCell ref="B60:B61"/>
    <mergeCell ref="C60:E60"/>
    <mergeCell ref="F60:H60"/>
    <mergeCell ref="R45:T45"/>
    <mergeCell ref="U45:W45"/>
    <mergeCell ref="X45:Z45"/>
    <mergeCell ref="A46:A57"/>
    <mergeCell ref="B51:K51"/>
    <mergeCell ref="B52:B53"/>
    <mergeCell ref="C52:E52"/>
    <mergeCell ref="F52:H52"/>
    <mergeCell ref="I52:K52"/>
    <mergeCell ref="L52:N52"/>
    <mergeCell ref="I60:K60"/>
    <mergeCell ref="L60:N60"/>
    <mergeCell ref="O60:Q60"/>
    <mergeCell ref="R60:T60"/>
    <mergeCell ref="U60:W60"/>
    <mergeCell ref="X60:Z60"/>
    <mergeCell ref="O52:Q52"/>
    <mergeCell ref="R52:T52"/>
    <mergeCell ref="U52:W52"/>
    <mergeCell ref="X52:Z52"/>
    <mergeCell ref="A43:W43"/>
    <mergeCell ref="X43:Z43"/>
    <mergeCell ref="B44:Z44"/>
    <mergeCell ref="B45:B46"/>
    <mergeCell ref="C45:E45"/>
    <mergeCell ref="F45:H45"/>
    <mergeCell ref="I45:K45"/>
    <mergeCell ref="L45:N45"/>
    <mergeCell ref="O45:Q45"/>
    <mergeCell ref="C37:E37"/>
    <mergeCell ref="F37:H37"/>
    <mergeCell ref="I37:K37"/>
    <mergeCell ref="L37:N37"/>
    <mergeCell ref="O37:Q37"/>
    <mergeCell ref="R37:T37"/>
    <mergeCell ref="U37:W37"/>
    <mergeCell ref="X37:Z37"/>
    <mergeCell ref="A39:A40"/>
    <mergeCell ref="U29:W29"/>
    <mergeCell ref="X29:Z29"/>
    <mergeCell ref="B32:T32"/>
    <mergeCell ref="B33:B34"/>
    <mergeCell ref="C33:E33"/>
    <mergeCell ref="F33:H33"/>
    <mergeCell ref="I33:K33"/>
    <mergeCell ref="L33:N33"/>
    <mergeCell ref="O33:Q33"/>
    <mergeCell ref="R33:T33"/>
    <mergeCell ref="U33:W33"/>
    <mergeCell ref="X33:Z33"/>
    <mergeCell ref="A28:A35"/>
    <mergeCell ref="B28:T28"/>
    <mergeCell ref="B29:B30"/>
    <mergeCell ref="C29:E29"/>
    <mergeCell ref="F29:H29"/>
    <mergeCell ref="I29:K29"/>
    <mergeCell ref="L29:N29"/>
    <mergeCell ref="O29:Q29"/>
    <mergeCell ref="R29:T29"/>
    <mergeCell ref="L20:N20"/>
    <mergeCell ref="O20:Q20"/>
    <mergeCell ref="R20:T20"/>
    <mergeCell ref="U20:W20"/>
    <mergeCell ref="X20:Z20"/>
    <mergeCell ref="A27:T27"/>
    <mergeCell ref="R12:T12"/>
    <mergeCell ref="U12:W12"/>
    <mergeCell ref="X12:Z12"/>
    <mergeCell ref="A18:T18"/>
    <mergeCell ref="A19:A26"/>
    <mergeCell ref="B19:W19"/>
    <mergeCell ref="B20:B21"/>
    <mergeCell ref="C20:E20"/>
    <mergeCell ref="F20:H20"/>
    <mergeCell ref="I20:K20"/>
    <mergeCell ref="A3:X3"/>
    <mergeCell ref="Y3:Z3"/>
    <mergeCell ref="B4:W4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6:A17"/>
    <mergeCell ref="B11:W11"/>
    <mergeCell ref="B12:B13"/>
    <mergeCell ref="C12:E12"/>
    <mergeCell ref="F12:H12"/>
    <mergeCell ref="I12:K12"/>
    <mergeCell ref="L12:N12"/>
    <mergeCell ref="O12:Q12"/>
  </mergeCells>
  <printOptions horizontalCentered="1"/>
  <pageMargins left="0.26" right="0.2" top="0.70866141732283472" bottom="0.39370078740157483" header="0.19685039370078741" footer="0.31496062992125984"/>
  <pageSetup paperSize="9" scale="79" orientation="landscape" r:id="rId1"/>
  <headerFooter differentFirst="1">
    <oddHeader>&amp;L&amp;G&amp;CProntos Socorros Municipais de Taboão da SerraSPDM - Associação Paulista para o Desenvolvimento da Medicina</oddHeader>
    <firstHeader>&amp;L&amp;G&amp;CProntos Socorros Municipais de Taboão da SerraSPDM - Associação Paulista para o Desenvolvimento da Medicina</firstHeader>
  </headerFooter>
  <rowBreaks count="2" manualBreakCount="2">
    <brk id="42" max="25" man="1"/>
    <brk id="81" max="2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6"/>
  <sheetViews>
    <sheetView showGridLines="0" tabSelected="1" topLeftCell="A7" zoomScaleNormal="100" zoomScaleSheetLayoutView="100" workbookViewId="0">
      <selection activeCell="B19" sqref="B19"/>
    </sheetView>
  </sheetViews>
  <sheetFormatPr defaultColWidth="8.85546875" defaultRowHeight="20.45" customHeight="1"/>
  <cols>
    <col min="1" max="1" width="38.140625" style="53" bestFit="1" customWidth="1"/>
    <col min="2" max="7" width="15.7109375" style="53" customWidth="1"/>
    <col min="8" max="16384" width="8.85546875" style="53"/>
  </cols>
  <sheetData>
    <row r="3" spans="1:9" ht="12.75"/>
    <row r="4" spans="1:9" ht="12.75">
      <c r="A4" s="90" t="s">
        <v>40</v>
      </c>
      <c r="B4" s="90"/>
      <c r="C4" s="90"/>
      <c r="D4" s="90"/>
      <c r="E4" s="90"/>
      <c r="F4" s="90"/>
      <c r="G4" s="90"/>
    </row>
    <row r="5" spans="1:9" ht="12.75">
      <c r="A5" s="90" t="s">
        <v>41</v>
      </c>
      <c r="B5" s="90"/>
      <c r="C5" s="90"/>
      <c r="D5" s="90"/>
      <c r="E5" s="90"/>
      <c r="F5" s="90"/>
      <c r="G5" s="90"/>
    </row>
    <row r="6" spans="1:9" ht="13.5" thickBot="1">
      <c r="A6" s="54"/>
      <c r="B6" s="54"/>
      <c r="C6" s="54"/>
      <c r="D6" s="54"/>
      <c r="E6" s="54"/>
      <c r="F6" s="54"/>
      <c r="G6" s="54"/>
    </row>
    <row r="7" spans="1:9" ht="13.5" thickBot="1">
      <c r="A7" s="91" t="s">
        <v>47</v>
      </c>
      <c r="B7" s="92"/>
      <c r="C7" s="92"/>
      <c r="D7" s="92"/>
      <c r="E7" s="92"/>
      <c r="F7" s="92"/>
      <c r="G7" s="93"/>
    </row>
    <row r="8" spans="1:9" ht="12.75">
      <c r="A8" s="86" t="s">
        <v>42</v>
      </c>
      <c r="B8" s="88" t="s">
        <v>43</v>
      </c>
      <c r="C8" s="88"/>
      <c r="D8" s="88" t="s">
        <v>44</v>
      </c>
      <c r="E8" s="88"/>
      <c r="F8" s="88" t="s">
        <v>45</v>
      </c>
      <c r="G8" s="89"/>
    </row>
    <row r="9" spans="1:9" ht="12.75">
      <c r="A9" s="87"/>
      <c r="B9" s="55" t="s">
        <v>12</v>
      </c>
      <c r="C9" s="56" t="s">
        <v>13</v>
      </c>
      <c r="D9" s="55" t="s">
        <v>12</v>
      </c>
      <c r="E9" s="56" t="s">
        <v>13</v>
      </c>
      <c r="F9" s="55" t="s">
        <v>12</v>
      </c>
      <c r="G9" s="57" t="s">
        <v>13</v>
      </c>
    </row>
    <row r="10" spans="1:9" ht="12.75">
      <c r="A10" s="58" t="s">
        <v>15</v>
      </c>
      <c r="B10" s="59">
        <v>148848</v>
      </c>
      <c r="C10" s="59">
        <v>159704.88915375446</v>
      </c>
      <c r="D10" s="59">
        <v>148848</v>
      </c>
      <c r="E10" s="59">
        <v>136034.04674079121</v>
      </c>
      <c r="F10" s="60">
        <v>297696</v>
      </c>
      <c r="G10" s="61">
        <v>295738.93589454563</v>
      </c>
    </row>
    <row r="11" spans="1:9" ht="12.75">
      <c r="A11" s="58" t="s">
        <v>16</v>
      </c>
      <c r="B11" s="59">
        <v>34644</v>
      </c>
      <c r="C11" s="59">
        <v>19660.522422526818</v>
      </c>
      <c r="D11" s="59">
        <v>34644</v>
      </c>
      <c r="E11" s="59">
        <v>17247.372143331551</v>
      </c>
      <c r="F11" s="60">
        <v>69288</v>
      </c>
      <c r="G11" s="61">
        <v>36907.894565858369</v>
      </c>
    </row>
    <row r="12" spans="1:9" ht="12.75">
      <c r="A12" s="58" t="s">
        <v>23</v>
      </c>
      <c r="B12" s="62">
        <v>53412</v>
      </c>
      <c r="C12" s="62">
        <v>82210</v>
      </c>
      <c r="D12" s="59">
        <v>53412</v>
      </c>
      <c r="E12" s="59">
        <v>74760</v>
      </c>
      <c r="F12" s="60">
        <v>106824</v>
      </c>
      <c r="G12" s="61">
        <v>156970</v>
      </c>
    </row>
    <row r="13" spans="1:9" ht="12.75">
      <c r="A13" s="58" t="s">
        <v>17</v>
      </c>
      <c r="B13" s="59">
        <v>10080</v>
      </c>
      <c r="C13" s="59">
        <v>7648.5884237187129</v>
      </c>
      <c r="D13" s="59">
        <v>10080</v>
      </c>
      <c r="E13" s="59">
        <v>6778.581115877254</v>
      </c>
      <c r="F13" s="60">
        <v>20160</v>
      </c>
      <c r="G13" s="61">
        <v>14427.169539595967</v>
      </c>
    </row>
    <row r="14" spans="1:9" ht="12.75" hidden="1">
      <c r="A14" s="58" t="s">
        <v>24</v>
      </c>
      <c r="B14" s="63">
        <f>SUM('Contratado x Realizado'!C25,'Contratado x Realizado'!F25,'Contratado x Realizado'!I25,'Contratado x Realizado'!L25,'Contratado x Realizado'!O25,'Contratado x Realizado'!R25)</f>
        <v>1800</v>
      </c>
      <c r="C14" s="63">
        <f>SUM('Contratado x Realizado'!D25,'Contratado x Realizado'!G25,'Contratado x Realizado'!J25,'Contratado x Realizado'!M25,'Contratado x Realizado'!P25,'Contratado x Realizado'!S25)</f>
        <v>0</v>
      </c>
      <c r="D14" s="63">
        <f>SUM('Contratado x Realizado'!C65,'Contratado x Realizado'!F65,'Contratado x Realizado'!I65,'Contratado x Realizado'!L65,'Contratado x Realizado'!O65,'Contratado x Realizado'!R65)</f>
        <v>1800</v>
      </c>
      <c r="E14" s="63">
        <f>SUM('Contratado x Realizado'!D65,'Contratado x Realizado'!G65,'Contratado x Realizado'!J65,'Contratado x Realizado'!M65,'Contratado x Realizado'!P65,'Contratado x Realizado'!S65)</f>
        <v>0</v>
      </c>
      <c r="F14" s="60">
        <f t="shared" ref="F14:G14" si="0">SUM(B14,D14)</f>
        <v>3600</v>
      </c>
      <c r="G14" s="61">
        <f t="shared" si="0"/>
        <v>0</v>
      </c>
    </row>
    <row r="15" spans="1:9" ht="13.5" thickBot="1">
      <c r="A15" s="64" t="s">
        <v>18</v>
      </c>
      <c r="B15" s="65">
        <f t="shared" ref="B15:G15" si="1">SUM(B10:B13)</f>
        <v>246984</v>
      </c>
      <c r="C15" s="65">
        <f t="shared" si="1"/>
        <v>269224</v>
      </c>
      <c r="D15" s="65">
        <f t="shared" si="1"/>
        <v>246984</v>
      </c>
      <c r="E15" s="65">
        <f t="shared" si="1"/>
        <v>234820</v>
      </c>
      <c r="F15" s="65">
        <f t="shared" si="1"/>
        <v>493968</v>
      </c>
      <c r="G15" s="65">
        <f t="shared" si="1"/>
        <v>504043.99999999994</v>
      </c>
      <c r="I15" s="67"/>
    </row>
    <row r="16" spans="1:9" ht="13.5" thickBot="1">
      <c r="A16" s="68"/>
      <c r="B16" s="69"/>
      <c r="C16" s="69"/>
      <c r="D16" s="69"/>
      <c r="E16" s="69"/>
      <c r="F16" s="69"/>
      <c r="G16" s="70"/>
    </row>
    <row r="17" spans="1:7" ht="12.75">
      <c r="A17" s="86" t="s">
        <v>46</v>
      </c>
      <c r="B17" s="88" t="s">
        <v>43</v>
      </c>
      <c r="C17" s="88"/>
      <c r="D17" s="88" t="s">
        <v>44</v>
      </c>
      <c r="E17" s="88"/>
      <c r="F17" s="88" t="s">
        <v>45</v>
      </c>
      <c r="G17" s="89"/>
    </row>
    <row r="18" spans="1:7" ht="12.75">
      <c r="A18" s="87"/>
      <c r="B18" s="55" t="s">
        <v>12</v>
      </c>
      <c r="C18" s="56" t="s">
        <v>13</v>
      </c>
      <c r="D18" s="55" t="s">
        <v>12</v>
      </c>
      <c r="E18" s="56" t="s">
        <v>13</v>
      </c>
      <c r="F18" s="55" t="s">
        <v>12</v>
      </c>
      <c r="G18" s="57" t="s">
        <v>13</v>
      </c>
    </row>
    <row r="19" spans="1:7" ht="12.75">
      <c r="A19" s="58" t="s">
        <v>21</v>
      </c>
      <c r="B19" s="59">
        <v>732</v>
      </c>
      <c r="C19" s="59">
        <v>684</v>
      </c>
      <c r="D19" s="59">
        <v>732</v>
      </c>
      <c r="E19" s="59">
        <v>546</v>
      </c>
      <c r="F19" s="60">
        <v>1464</v>
      </c>
      <c r="G19" s="61">
        <v>1230</v>
      </c>
    </row>
    <row r="20" spans="1:7" ht="12.75">
      <c r="A20" s="58" t="s">
        <v>22</v>
      </c>
      <c r="B20" s="59">
        <v>102</v>
      </c>
      <c r="C20" s="59">
        <v>67</v>
      </c>
      <c r="D20" s="59">
        <v>102</v>
      </c>
      <c r="E20" s="59">
        <v>61</v>
      </c>
      <c r="F20" s="60">
        <v>204</v>
      </c>
      <c r="G20" s="61">
        <v>128</v>
      </c>
    </row>
    <row r="21" spans="1:7" ht="12.75">
      <c r="A21" s="58" t="s">
        <v>23</v>
      </c>
      <c r="B21" s="59">
        <v>402</v>
      </c>
      <c r="C21" s="59">
        <v>669</v>
      </c>
      <c r="D21" s="59">
        <v>402</v>
      </c>
      <c r="E21" s="59">
        <v>393</v>
      </c>
      <c r="F21" s="60">
        <v>804</v>
      </c>
      <c r="G21" s="61">
        <v>1062</v>
      </c>
    </row>
    <row r="22" spans="1:7" ht="12.75">
      <c r="A22" s="58" t="s">
        <v>15</v>
      </c>
      <c r="B22" s="59">
        <v>624</v>
      </c>
      <c r="C22" s="59">
        <v>740</v>
      </c>
      <c r="D22" s="59">
        <v>624</v>
      </c>
      <c r="E22" s="59">
        <v>789</v>
      </c>
      <c r="F22" s="60">
        <v>1248</v>
      </c>
      <c r="G22" s="61">
        <v>1529</v>
      </c>
    </row>
    <row r="23" spans="1:7" ht="13.5" thickBot="1">
      <c r="A23" s="64" t="s">
        <v>18</v>
      </c>
      <c r="B23" s="65">
        <f>SUM(B19:B22)</f>
        <v>1860</v>
      </c>
      <c r="C23" s="65">
        <f>SUM(C19:C22)</f>
        <v>2160</v>
      </c>
      <c r="D23" s="65">
        <f t="shared" ref="D23:E23" si="2">SUM(D19:D22)</f>
        <v>1860</v>
      </c>
      <c r="E23" s="65">
        <f t="shared" si="2"/>
        <v>1789</v>
      </c>
      <c r="F23" s="65">
        <f>SUM(F19:F22)</f>
        <v>3720</v>
      </c>
      <c r="G23" s="66">
        <f>SUM(G19:G22)</f>
        <v>3949</v>
      </c>
    </row>
    <row r="24" spans="1:7" ht="20.45" customHeight="1">
      <c r="A24" s="71" t="s">
        <v>48</v>
      </c>
    </row>
    <row r="25" spans="1:7" ht="20.45" customHeight="1">
      <c r="E25" s="67"/>
    </row>
    <row r="26" spans="1:7" ht="20.45" customHeight="1">
      <c r="E26" s="67"/>
    </row>
  </sheetData>
  <mergeCells count="11">
    <mergeCell ref="A17:A18"/>
    <mergeCell ref="B17:C17"/>
    <mergeCell ref="D17:E17"/>
    <mergeCell ref="F17:G17"/>
    <mergeCell ref="A4:G4"/>
    <mergeCell ref="A5:G5"/>
    <mergeCell ref="A7:G7"/>
    <mergeCell ref="A8:A9"/>
    <mergeCell ref="B8:C8"/>
    <mergeCell ref="D8:E8"/>
    <mergeCell ref="F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Contratado x Realizado</vt:lpstr>
      <vt:lpstr>1º e 2 Semestre (2)</vt:lpstr>
      <vt:lpstr>'Contratado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antena</dc:creator>
  <cp:lastModifiedBy>Eliana Oliveira Gabriel Cabral</cp:lastModifiedBy>
  <cp:lastPrinted>2018-09-18T19:25:04Z</cp:lastPrinted>
  <dcterms:created xsi:type="dcterms:W3CDTF">2013-12-13T13:28:30Z</dcterms:created>
  <dcterms:modified xsi:type="dcterms:W3CDTF">2019-05-21T20:02:04Z</dcterms:modified>
</cp:coreProperties>
</file>